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gif" ContentType="image/gi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45" activeTab="6"/>
  </bookViews>
  <sheets>
    <sheet name="INICIO" sheetId="1" r:id="rId1"/>
    <sheet name="MAGNESIO" sheetId="2" r:id="rId2"/>
    <sheet name="ENYESADO" sheetId="3" r:id="rId3"/>
    <sheet name="AZUFRE" sheetId="4" r:id="rId4"/>
    <sheet name="ENCALADO" sheetId="5" r:id="rId5"/>
    <sheet name="POTASIO" sheetId="6" r:id="rId6"/>
    <sheet name="CARBONO" sheetId="7" r:id="rId7"/>
    <sheet name="DOLOMITA" sheetId="8" r:id="rId8"/>
    <sheet name="SODIO" sheetId="9" r:id="rId9"/>
  </sheets>
  <calcPr calcId="144525"/>
</workbook>
</file>

<file path=xl/sharedStrings.xml><?xml version="1.0" encoding="utf-8"?>
<sst xmlns="http://schemas.openxmlformats.org/spreadsheetml/2006/main" count="556" uniqueCount="108">
  <si>
    <t>PROGRAMA PARA ELABORAR ENMIENDAS DE SUELO</t>
  </si>
  <si>
    <t xml:space="preserve">Elaborado por: </t>
  </si>
  <si>
    <t>Ingresar los resultados del análisis químico de fertilidad de suelos</t>
  </si>
  <si>
    <t>Cationes intercambiables (%):</t>
  </si>
  <si>
    <t xml:space="preserve">Identificación de la </t>
  </si>
  <si>
    <t>% de saturación</t>
  </si>
  <si>
    <t>CIC</t>
  </si>
  <si>
    <t>muestra</t>
  </si>
  <si>
    <t>Ca</t>
  </si>
  <si>
    <t>Mg</t>
  </si>
  <si>
    <t xml:space="preserve">K </t>
  </si>
  <si>
    <t>Na</t>
  </si>
  <si>
    <t>H</t>
  </si>
  <si>
    <t>Al</t>
  </si>
  <si>
    <t>meq/100 g</t>
  </si>
  <si>
    <t>ALTO EN SODIO</t>
  </si>
  <si>
    <t>BAJO EN CALCIO</t>
  </si>
  <si>
    <t>BAJO EN POTASIO</t>
  </si>
  <si>
    <t>BAJO EN MAGNESIO</t>
  </si>
  <si>
    <t>ALTO EN CALCIO</t>
  </si>
  <si>
    <t>SUELO ACIDO</t>
  </si>
  <si>
    <t>OPTIMO</t>
  </si>
  <si>
    <t>65-75</t>
  </si>
  <si>
    <t>10-20</t>
  </si>
  <si>
    <t>5-7</t>
  </si>
  <si>
    <t>0-5</t>
  </si>
  <si>
    <t xml:space="preserve">&lt;25 </t>
  </si>
  <si>
    <t>Relaciones óptimas</t>
  </si>
  <si>
    <t>Ca/Mg</t>
  </si>
  <si>
    <t>Mg/K</t>
  </si>
  <si>
    <t>Ca+Mg/K</t>
  </si>
  <si>
    <t>Ca/K</t>
  </si>
  <si>
    <t>2-6</t>
  </si>
  <si>
    <t>2-3</t>
  </si>
  <si>
    <t>20-30</t>
  </si>
  <si>
    <t>10-15</t>
  </si>
  <si>
    <t>OBSERVACIONES</t>
  </si>
  <si>
    <r>
      <rPr>
        <sz val="11"/>
        <color theme="1"/>
        <rFont val="Arial"/>
        <charset val="134"/>
      </rPr>
      <t xml:space="preserve">Si la relación Ca/Mg  &gt;  6  o la relación Mg/K  &lt; 2, ir a la pestaña de </t>
    </r>
    <r>
      <rPr>
        <b/>
        <sz val="11"/>
        <color theme="1"/>
        <rFont val="Arial"/>
        <charset val="134"/>
      </rPr>
      <t>MAGNESIO</t>
    </r>
    <r>
      <rPr>
        <sz val="11"/>
        <color theme="1"/>
        <rFont val="Arial"/>
        <charset val="134"/>
      </rPr>
      <t xml:space="preserve"> para hacer los cálculos</t>
    </r>
  </si>
  <si>
    <r>
      <rPr>
        <sz val="11"/>
        <rFont val="Arial"/>
        <charset val="134"/>
      </rPr>
      <t xml:space="preserve">Si el % de sodio (Na) es mayor a 5%, ir a la pestaña de </t>
    </r>
    <r>
      <rPr>
        <b/>
        <sz val="11"/>
        <rFont val="Arial"/>
        <charset val="134"/>
      </rPr>
      <t>SODIO</t>
    </r>
    <r>
      <rPr>
        <sz val="11"/>
        <rFont val="Arial"/>
        <charset val="134"/>
      </rPr>
      <t xml:space="preserve"> para calcular la dósis de yeso</t>
    </r>
  </si>
  <si>
    <r>
      <rPr>
        <sz val="11"/>
        <rFont val="Arial"/>
        <charset val="134"/>
      </rPr>
      <t xml:space="preserve">Si el pH es alcalino (pH&gt;7.5), entonces ir a la pestaña de </t>
    </r>
    <r>
      <rPr>
        <b/>
        <sz val="11"/>
        <rFont val="Arial"/>
        <charset val="134"/>
      </rPr>
      <t>AZUFRE</t>
    </r>
  </si>
  <si>
    <t>Si su pH es muy ácido &lt;5.5,</t>
  </si>
  <si>
    <r>
      <rPr>
        <sz val="11"/>
        <color theme="1"/>
        <rFont val="Arial"/>
        <charset val="134"/>
      </rPr>
      <t xml:space="preserve"> vaya a la pestaña de </t>
    </r>
    <r>
      <rPr>
        <b/>
        <sz val="11"/>
        <color theme="1"/>
        <rFont val="Arial"/>
        <charset val="134"/>
      </rPr>
      <t>ENCALADO</t>
    </r>
  </si>
  <si>
    <r>
      <rPr>
        <sz val="11"/>
        <color theme="1"/>
        <rFont val="Arial"/>
        <charset val="134"/>
      </rPr>
      <t xml:space="preserve">Si los niveles de Ca y Mg son bajos (&lt;65% y &lt; 20%, respectivamente), ir a </t>
    </r>
    <r>
      <rPr>
        <b/>
        <sz val="11"/>
        <color theme="1"/>
        <rFont val="Arial"/>
        <charset val="134"/>
      </rPr>
      <t>DOLOMITA</t>
    </r>
  </si>
  <si>
    <r>
      <rPr>
        <sz val="11"/>
        <color theme="1"/>
        <rFont val="Arial"/>
        <charset val="134"/>
      </rPr>
      <t xml:space="preserve">Si el nivel de Materia Orgánica es &lt; 1.6% ir a </t>
    </r>
    <r>
      <rPr>
        <b/>
        <sz val="11"/>
        <color theme="1"/>
        <rFont val="Arial"/>
        <charset val="134"/>
      </rPr>
      <t>CARBONO</t>
    </r>
  </si>
  <si>
    <r>
      <rPr>
        <sz val="11"/>
        <color theme="1"/>
        <rFont val="Arial"/>
        <charset val="134"/>
      </rPr>
      <t>Si el % de potasio (K) es menor a 5% ir a</t>
    </r>
    <r>
      <rPr>
        <b/>
        <sz val="11"/>
        <color theme="1"/>
        <rFont val="Arial"/>
        <charset val="134"/>
      </rPr>
      <t xml:space="preserve"> POTASIO</t>
    </r>
  </si>
  <si>
    <r>
      <rPr>
        <sz val="11"/>
        <color theme="1"/>
        <rFont val="Arial"/>
        <charset val="134"/>
      </rPr>
      <t xml:space="preserve">Si el % de Calcio es &lt; 65% y no hay problemas de sodio ir a </t>
    </r>
    <r>
      <rPr>
        <b/>
        <sz val="11"/>
        <color theme="1"/>
        <rFont val="Arial"/>
        <charset val="134"/>
      </rPr>
      <t>ENYESADO</t>
    </r>
  </si>
  <si>
    <t>ENMIENDA CON MAGNESIO</t>
  </si>
  <si>
    <t>No. de muestra</t>
  </si>
  <si>
    <t>(meq/100g)</t>
  </si>
  <si>
    <t>&lt;25</t>
  </si>
  <si>
    <t>TOTAL</t>
  </si>
  <si>
    <t>¿Hasta que nivel desea llevar al magnesio?</t>
  </si>
  <si>
    <t>10</t>
  </si>
  <si>
    <t>%</t>
  </si>
  <si>
    <t>Relaciones catiónicas</t>
  </si>
  <si>
    <t>Sulfato de magnesio</t>
  </si>
  <si>
    <t>(10% Mg)</t>
  </si>
  <si>
    <t>Kg/ha*</t>
  </si>
  <si>
    <t>* El resultado se muestra en kg/ha, considerar</t>
  </si>
  <si>
    <t xml:space="preserve">  únicamente el area útil</t>
  </si>
  <si>
    <t>ENMIENDAS</t>
  </si>
  <si>
    <t>% por incrementar</t>
  </si>
  <si>
    <t>SULFATO DE MAGNESIO</t>
  </si>
  <si>
    <t>K</t>
  </si>
  <si>
    <t>Kg/ha</t>
  </si>
  <si>
    <t>ENMIENDA CON YESO AGRICOLA</t>
  </si>
  <si>
    <t>¿Hasta que nivel desea llevar al calcio?</t>
  </si>
  <si>
    <t>65</t>
  </si>
  <si>
    <t>Yeso agrícola</t>
  </si>
  <si>
    <r>
      <rPr>
        <b/>
        <sz val="12"/>
        <color theme="0"/>
        <rFont val="Arial"/>
        <charset val="134"/>
      </rPr>
      <t>(CaSO</t>
    </r>
    <r>
      <rPr>
        <b/>
        <vertAlign val="subscript"/>
        <sz val="12"/>
        <color theme="0"/>
        <rFont val="Arial"/>
        <charset val="134"/>
      </rPr>
      <t>4</t>
    </r>
    <r>
      <rPr>
        <b/>
        <sz val="12"/>
        <color theme="0"/>
        <rFont val="Arial"/>
        <charset val="134"/>
      </rPr>
      <t xml:space="preserve"> 2H</t>
    </r>
    <r>
      <rPr>
        <b/>
        <vertAlign val="subscript"/>
        <sz val="12"/>
        <color theme="0"/>
        <rFont val="Arial"/>
        <charset val="134"/>
      </rPr>
      <t>2</t>
    </r>
    <r>
      <rPr>
        <b/>
        <sz val="12"/>
        <color theme="0"/>
        <rFont val="Arial"/>
        <charset val="134"/>
      </rPr>
      <t>O)</t>
    </r>
  </si>
  <si>
    <t>ton/ha*</t>
  </si>
  <si>
    <t>* El resultado se muestra en ton/ha, considerar</t>
  </si>
  <si>
    <t>% por disminuir</t>
  </si>
  <si>
    <t>YESO AGRICOLA (CaSO4)</t>
  </si>
  <si>
    <t>0-1</t>
  </si>
  <si>
    <t>Toneladas/ha</t>
  </si>
  <si>
    <t>ENMIENDA CON AZUFRE AGRICOLA</t>
  </si>
  <si>
    <t>En el siguiente cuadro ubique su pH, el tipo de suelo y el método de aplicación.</t>
  </si>
  <si>
    <t>Cantidades de AZUFRE AGRICOLA en kg/ha*</t>
  </si>
  <si>
    <t>* El resultado se muestra en ton/ha, considerar únicamente el area útil</t>
  </si>
  <si>
    <t>ENMIENDA CON CAL AGRICOLA</t>
  </si>
  <si>
    <t>Cal agrícola</t>
  </si>
  <si>
    <r>
      <rPr>
        <b/>
        <sz val="12"/>
        <color theme="0"/>
        <rFont val="Arial"/>
        <charset val="134"/>
      </rPr>
      <t>(CaCO</t>
    </r>
    <r>
      <rPr>
        <b/>
        <vertAlign val="subscript"/>
        <sz val="12"/>
        <color theme="0"/>
        <rFont val="Arial"/>
        <charset val="134"/>
      </rPr>
      <t>3</t>
    </r>
    <r>
      <rPr>
        <b/>
        <sz val="12"/>
        <color theme="0"/>
        <rFont val="Arial"/>
        <charset val="134"/>
      </rPr>
      <t>)</t>
    </r>
  </si>
  <si>
    <t>Ton/ha*</t>
  </si>
  <si>
    <t>CAL AGRICOLA (CaCO3)</t>
  </si>
  <si>
    <t>ENMIENDA CON POTASIO</t>
  </si>
  <si>
    <t>5</t>
  </si>
  <si>
    <t>Sulfato de potasio</t>
  </si>
  <si>
    <t>(44% K)</t>
  </si>
  <si>
    <t>SULFATO DE POTASIO</t>
  </si>
  <si>
    <t>ENMIENDA ORGANICA</t>
  </si>
  <si>
    <t>SUELO : PUEBLO NUEVO, GTO.</t>
  </si>
  <si>
    <t>Indique el nivel de Materia Orgánica en el suelo</t>
  </si>
  <si>
    <t>¿Hasta que nivel le gustaría llevar el % de Materia Orgánica en el suelo?</t>
  </si>
  <si>
    <r>
      <rPr>
        <b/>
        <sz val="12"/>
        <color theme="0"/>
        <rFont val="Arial"/>
        <charset val="134"/>
      </rPr>
      <t>Con base al cuadro anexo, ¿Que material orgánico desea utilizar?</t>
    </r>
    <r>
      <rPr>
        <b/>
        <i/>
        <sz val="12"/>
        <color theme="0"/>
        <rFont val="Arial"/>
        <charset val="134"/>
      </rPr>
      <t xml:space="preserve"> (Puede incluir cualquier</t>
    </r>
  </si>
  <si>
    <t>otro)</t>
  </si>
  <si>
    <t>RASTROJO DE MAIZ</t>
  </si>
  <si>
    <t>¿Qué % de carbono contine el material orgánico que dese utilizar?</t>
  </si>
  <si>
    <t>Resultado:</t>
  </si>
  <si>
    <t>de</t>
  </si>
  <si>
    <t>TON</t>
  </si>
  <si>
    <t>ENMIENDA CON CAL DOLOMITICA</t>
  </si>
  <si>
    <t>70</t>
  </si>
  <si>
    <t>Cal dolomítica</t>
  </si>
  <si>
    <r>
      <rPr>
        <b/>
        <sz val="12"/>
        <color theme="0"/>
        <rFont val="Arial"/>
        <charset val="134"/>
      </rPr>
      <t>(CaCO</t>
    </r>
    <r>
      <rPr>
        <b/>
        <vertAlign val="subscript"/>
        <sz val="12"/>
        <color theme="0"/>
        <rFont val="Arial"/>
        <charset val="134"/>
      </rPr>
      <t xml:space="preserve">3 </t>
    </r>
    <r>
      <rPr>
        <b/>
        <sz val="12"/>
        <color theme="0"/>
        <rFont val="Arial"/>
        <charset val="134"/>
      </rPr>
      <t>+ MgCO</t>
    </r>
    <r>
      <rPr>
        <b/>
        <vertAlign val="subscript"/>
        <sz val="12"/>
        <color theme="0"/>
        <rFont val="Arial"/>
        <charset val="134"/>
      </rPr>
      <t>3</t>
    </r>
    <r>
      <rPr>
        <b/>
        <sz val="12"/>
        <color theme="0"/>
        <rFont val="Arial"/>
        <charset val="134"/>
      </rPr>
      <t>)</t>
    </r>
  </si>
  <si>
    <t>DOLOMITA</t>
  </si>
  <si>
    <t>ENMIENDA CON YESO AGRICOLA PARA DESPLAZAR SODIO</t>
  </si>
  <si>
    <t>¿Hasta que nivel desea llevar al sodio?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</si>
</sst>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43" formatCode="_(* #,##0.00_);_(* \(#,##0.00\);_(* &quot;-&quot;??_);_(@_)"/>
    <numFmt numFmtId="177" formatCode="_ * #,##0.00_ ;_ * \-#,##0.00_ ;_ * &quot;-&quot;??_ ;_ @_ "/>
    <numFmt numFmtId="178" formatCode="0.0"/>
    <numFmt numFmtId="179" formatCode="0_ "/>
  </numFmts>
  <fonts count="54"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2"/>
      <color theme="1"/>
      <name val="Arial"/>
      <charset val="134"/>
    </font>
    <font>
      <b/>
      <sz val="12"/>
      <color theme="0"/>
      <name val="Arial"/>
      <charset val="134"/>
    </font>
    <font>
      <b/>
      <sz val="12"/>
      <color theme="1"/>
      <name val="Arial"/>
      <charset val="134"/>
    </font>
    <font>
      <sz val="12"/>
      <color theme="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name val="Arial"/>
      <charset val="134"/>
    </font>
    <font>
      <b/>
      <sz val="8"/>
      <color theme="0"/>
      <name val="Arial"/>
      <charset val="134"/>
    </font>
    <font>
      <b/>
      <sz val="20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4"/>
      <color theme="0"/>
      <name val="Arial"/>
      <charset val="134"/>
    </font>
    <font>
      <b/>
      <sz val="11"/>
      <color theme="1"/>
      <name val="Arial"/>
      <charset val="134"/>
    </font>
    <font>
      <sz val="12"/>
      <color theme="0"/>
      <name val="Arial"/>
      <charset val="134"/>
    </font>
    <font>
      <b/>
      <sz val="10"/>
      <color theme="0"/>
      <name val="Arial"/>
      <charset val="134"/>
    </font>
    <font>
      <sz val="11"/>
      <color theme="0"/>
      <name val="Arial"/>
      <charset val="134"/>
    </font>
    <font>
      <b/>
      <sz val="18"/>
      <color theme="0"/>
      <name val="Calibri"/>
      <charset val="134"/>
      <scheme val="minor"/>
    </font>
    <font>
      <b/>
      <sz val="20"/>
      <color theme="4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2"/>
      <name val="Calibri"/>
      <charset val="134"/>
      <scheme val="minor"/>
    </font>
    <font>
      <b/>
      <sz val="12"/>
      <color rgb="FF0000FF"/>
      <name val="Times New Roman"/>
      <charset val="134"/>
    </font>
    <font>
      <b/>
      <sz val="20"/>
      <color rgb="FF00B050"/>
      <name val="Calibri"/>
      <charset val="134"/>
      <scheme val="minor"/>
    </font>
    <font>
      <b/>
      <sz val="20"/>
      <color rgb="FFFF0000"/>
      <name val="Calibri"/>
      <charset val="134"/>
      <scheme val="minor"/>
    </font>
    <font>
      <b/>
      <sz val="20"/>
      <name val="Calibri"/>
      <charset val="134"/>
      <scheme val="minor"/>
    </font>
    <font>
      <b/>
      <sz val="11"/>
      <color theme="0"/>
      <name val="Arial"/>
      <charset val="134"/>
    </font>
    <font>
      <b/>
      <sz val="16"/>
      <name val="Calibri"/>
      <charset val="134"/>
      <scheme val="minor"/>
    </font>
    <font>
      <sz val="9"/>
      <color theme="0"/>
      <name val="Calibri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b/>
      <sz val="12"/>
      <color theme="1"/>
      <name val="Calibri"/>
      <charset val="134"/>
      <scheme val="minor"/>
    </font>
    <font>
      <i/>
      <sz val="9"/>
      <name val="Calibri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name val="Arial"/>
      <charset val="134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vertAlign val="subscript"/>
      <sz val="12"/>
      <color theme="0"/>
      <name val="Arial"/>
      <charset val="134"/>
    </font>
    <font>
      <b/>
      <i/>
      <sz val="12"/>
      <color theme="0"/>
      <name val="Arial"/>
      <charset val="134"/>
    </font>
    <font>
      <b/>
      <sz val="11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35" fillId="0" borderId="2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2" borderId="23" applyNumberFormat="0" applyAlignment="0" applyProtection="0">
      <alignment vertical="center"/>
    </xf>
    <xf numFmtId="0" fontId="0" fillId="25" borderId="24" applyNumberFormat="0" applyFont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20" borderId="22" applyNumberFormat="0" applyAlignment="0" applyProtection="0">
      <alignment vertical="center"/>
    </xf>
    <xf numFmtId="0" fontId="45" fillId="22" borderId="22" applyNumberFormat="0" applyAlignment="0" applyProtection="0">
      <alignment vertical="center"/>
    </xf>
    <xf numFmtId="0" fontId="49" fillId="28" borderId="27" applyNumberFormat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/>
    <xf numFmtId="0" fontId="31" fillId="3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0" borderId="0"/>
    <xf numFmtId="0" fontId="32" fillId="33" borderId="0" applyNumberFormat="0" applyBorder="0" applyAlignment="0" applyProtection="0">
      <alignment vertical="center"/>
    </xf>
  </cellStyleXfs>
  <cellXfs count="228">
    <xf numFmtId="0" fontId="0" fillId="0" borderId="0" xfId="0"/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" fontId="3" fillId="5" borderId="0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top" wrapText="1" readingOrder="1"/>
    </xf>
    <xf numFmtId="0" fontId="3" fillId="5" borderId="0" xfId="0" applyNumberFormat="1" applyFont="1" applyFill="1" applyBorder="1" applyAlignment="1">
      <alignment horizontal="center" vertical="center" wrapText="1"/>
    </xf>
    <xf numFmtId="1" fontId="3" fillId="5" borderId="0" xfId="0" applyNumberFormat="1" applyFont="1" applyFill="1" applyBorder="1" applyAlignment="1">
      <alignment vertical="center"/>
    </xf>
    <xf numFmtId="0" fontId="3" fillId="5" borderId="0" xfId="0" applyFont="1" applyFill="1" applyBorder="1"/>
    <xf numFmtId="0" fontId="3" fillId="5" borderId="5" xfId="0" applyFont="1" applyFill="1" applyBorder="1"/>
    <xf numFmtId="0" fontId="2" fillId="6" borderId="4" xfId="0" applyFont="1" applyFill="1" applyBorder="1" applyAlignment="1">
      <alignment horizontal="center"/>
    </xf>
    <xf numFmtId="178" fontId="2" fillId="6" borderId="0" xfId="0" applyNumberFormat="1" applyFont="1" applyFill="1" applyBorder="1" applyAlignment="1">
      <alignment horizontal="center"/>
    </xf>
    <xf numFmtId="178" fontId="2" fillId="6" borderId="5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78" fontId="2" fillId="7" borderId="0" xfId="0" applyNumberFormat="1" applyFont="1" applyFill="1" applyBorder="1" applyAlignment="1">
      <alignment horizontal="center"/>
    </xf>
    <xf numFmtId="178" fontId="2" fillId="7" borderId="5" xfId="0" applyNumberFormat="1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vertical="center"/>
    </xf>
    <xf numFmtId="1" fontId="3" fillId="8" borderId="0" xfId="0" applyNumberFormat="1" applyFont="1" applyFill="1" applyBorder="1" applyAlignment="1">
      <alignment horizontal="center" vertical="center"/>
    </xf>
    <xf numFmtId="49" fontId="3" fillId="8" borderId="0" xfId="0" applyNumberFormat="1" applyFont="1" applyFill="1" applyBorder="1" applyAlignment="1">
      <alignment horizontal="center" vertical="center"/>
    </xf>
    <xf numFmtId="49" fontId="3" fillId="8" borderId="5" xfId="0" applyNumberFormat="1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1" fontId="3" fillId="8" borderId="7" xfId="0" applyNumberFormat="1" applyFont="1" applyFill="1" applyBorder="1" applyAlignment="1">
      <alignment horizontal="center" vertical="center"/>
    </xf>
    <xf numFmtId="49" fontId="3" fillId="8" borderId="7" xfId="0" applyNumberFormat="1" applyFont="1" applyFill="1" applyBorder="1" applyAlignment="1">
      <alignment horizontal="center" vertical="center"/>
    </xf>
    <xf numFmtId="49" fontId="3" fillId="8" borderId="8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49" fontId="3" fillId="8" borderId="11" xfId="0" applyNumberFormat="1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left" vertical="center"/>
    </xf>
    <xf numFmtId="49" fontId="3" fillId="5" borderId="10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0" fontId="6" fillId="0" borderId="0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/>
    </xf>
    <xf numFmtId="0" fontId="6" fillId="5" borderId="3" xfId="0" applyFont="1" applyFill="1" applyBorder="1"/>
    <xf numFmtId="0" fontId="3" fillId="5" borderId="0" xfId="0" applyFont="1" applyFill="1" applyBorder="1" applyAlignment="1">
      <alignment horizontal="center" vertical="center" wrapText="1"/>
    </xf>
    <xf numFmtId="1" fontId="3" fillId="5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0" fontId="7" fillId="6" borderId="4" xfId="0" applyFont="1" applyFill="1" applyBorder="1" applyAlignment="1">
      <alignment horizontal="center"/>
    </xf>
    <xf numFmtId="178" fontId="2" fillId="6" borderId="0" xfId="0" applyNumberFormat="1" applyFont="1" applyFill="1" applyBorder="1" applyAlignment="1">
      <alignment horizontal="center" vertical="center"/>
    </xf>
    <xf numFmtId="178" fontId="4" fillId="6" borderId="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/>
    </xf>
    <xf numFmtId="178" fontId="2" fillId="7" borderId="0" xfId="0" applyNumberFormat="1" applyFont="1" applyFill="1" applyBorder="1" applyAlignment="1">
      <alignment horizontal="center" vertical="center"/>
    </xf>
    <xf numFmtId="178" fontId="4" fillId="7" borderId="0" xfId="0" applyNumberFormat="1" applyFont="1" applyFill="1" applyBorder="1" applyAlignment="1">
      <alignment horizontal="center" vertical="center"/>
    </xf>
    <xf numFmtId="1" fontId="8" fillId="5" borderId="0" xfId="0" applyNumberFormat="1" applyFont="1" applyFill="1" applyBorder="1" applyAlignment="1">
      <alignment horizontal="left" vertical="center"/>
    </xf>
    <xf numFmtId="2" fontId="6" fillId="5" borderId="0" xfId="0" applyNumberFormat="1" applyFont="1" applyFill="1" applyBorder="1"/>
    <xf numFmtId="2" fontId="6" fillId="5" borderId="7" xfId="0" applyNumberFormat="1" applyFont="1" applyFill="1" applyBorder="1"/>
    <xf numFmtId="0" fontId="6" fillId="5" borderId="8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0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178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readingOrder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8" borderId="7" xfId="0" applyFont="1" applyFill="1" applyBorder="1"/>
    <xf numFmtId="0" fontId="0" fillId="0" borderId="0" xfId="0" applyBorder="1"/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3" fillId="5" borderId="0" xfId="0" applyFont="1" applyFill="1"/>
    <xf numFmtId="0" fontId="13" fillId="8" borderId="16" xfId="0" applyFont="1" applyFill="1" applyBorder="1" applyAlignment="1">
      <alignment horizontal="center" vertical="center"/>
    </xf>
    <xf numFmtId="0" fontId="3" fillId="5" borderId="17" xfId="0" applyFont="1" applyFill="1" applyBorder="1"/>
    <xf numFmtId="0" fontId="13" fillId="8" borderId="18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5" borderId="0" xfId="0" applyFont="1" applyFill="1" applyBorder="1" applyAlignment="1"/>
    <xf numFmtId="0" fontId="13" fillId="5" borderId="0" xfId="0" applyFont="1" applyFill="1" applyAlignment="1"/>
    <xf numFmtId="1" fontId="13" fillId="8" borderId="16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0" xfId="0" applyFont="1" applyFill="1"/>
    <xf numFmtId="0" fontId="14" fillId="5" borderId="0" xfId="0" applyFont="1" applyFill="1"/>
    <xf numFmtId="0" fontId="2" fillId="5" borderId="0" xfId="0" applyFont="1" applyFill="1"/>
    <xf numFmtId="0" fontId="0" fillId="5" borderId="0" xfId="0" applyFill="1"/>
    <xf numFmtId="0" fontId="1" fillId="5" borderId="0" xfId="0" applyFont="1" applyFill="1"/>
    <xf numFmtId="0" fontId="1" fillId="0" borderId="0" xfId="0" applyFont="1"/>
    <xf numFmtId="179" fontId="0" fillId="0" borderId="0" xfId="0" applyNumberFormat="1"/>
    <xf numFmtId="9" fontId="0" fillId="0" borderId="0" xfId="7"/>
    <xf numFmtId="0" fontId="0" fillId="0" borderId="0" xfId="0" applyNumberFormat="1"/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8" fontId="7" fillId="6" borderId="0" xfId="0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178" fontId="7" fillId="7" borderId="0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15" fillId="8" borderId="7" xfId="0" applyFont="1" applyFill="1" applyBorder="1"/>
    <xf numFmtId="1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/>
    <xf numFmtId="0" fontId="0" fillId="0" borderId="0" xfId="0" applyFill="1" applyBorder="1"/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 readingOrder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" fontId="19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vertical="center" readingOrder="1"/>
    </xf>
    <xf numFmtId="0" fontId="19" fillId="0" borderId="0" xfId="0" applyFont="1" applyFill="1" applyAlignment="1">
      <alignment vertical="center" readingOrder="1"/>
    </xf>
    <xf numFmtId="0" fontId="10" fillId="0" borderId="0" xfId="0" applyFont="1" applyFill="1" applyAlignment="1">
      <alignment vertical="center" readingOrder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readingOrder="1"/>
    </xf>
    <xf numFmtId="0" fontId="10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top" wrapText="1" readingOrder="1"/>
    </xf>
    <xf numFmtId="0" fontId="3" fillId="8" borderId="0" xfId="0" applyFont="1" applyFill="1" applyBorder="1" applyAlignment="1">
      <alignment horizontal="center" vertical="center"/>
    </xf>
    <xf numFmtId="0" fontId="24" fillId="8" borderId="0" xfId="0" applyFont="1" applyFill="1" applyBorder="1"/>
    <xf numFmtId="0" fontId="11" fillId="5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" fillId="9" borderId="0" xfId="0" applyFont="1" applyFill="1"/>
    <xf numFmtId="0" fontId="25" fillId="4" borderId="0" xfId="0" applyFont="1" applyFill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0" fontId="25" fillId="0" borderId="0" xfId="0" applyFont="1" applyAlignment="1"/>
    <xf numFmtId="0" fontId="13" fillId="8" borderId="7" xfId="0" applyFont="1" applyFill="1" applyBorder="1"/>
    <xf numFmtId="0" fontId="24" fillId="0" borderId="0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49" fontId="3" fillId="8" borderId="12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left" vertical="center"/>
    </xf>
    <xf numFmtId="49" fontId="3" fillId="5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26" fillId="5" borderId="5" xfId="0" applyFont="1" applyFill="1" applyBorder="1" applyAlignment="1">
      <alignment horizontal="right"/>
    </xf>
    <xf numFmtId="1" fontId="4" fillId="6" borderId="0" xfId="0" applyNumberFormat="1" applyFont="1" applyFill="1" applyBorder="1" applyAlignment="1">
      <alignment horizontal="center" vertical="center"/>
    </xf>
    <xf numFmtId="0" fontId="26" fillId="5" borderId="5" xfId="0" applyFont="1" applyFill="1" applyBorder="1"/>
    <xf numFmtId="1" fontId="4" fillId="7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4" fillId="2" borderId="4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/>
    </xf>
    <xf numFmtId="0" fontId="28" fillId="6" borderId="4" xfId="0" applyFont="1" applyFill="1" applyBorder="1" applyAlignment="1">
      <alignment horizontal="center"/>
    </xf>
    <xf numFmtId="178" fontId="28" fillId="6" borderId="0" xfId="0" applyNumberFormat="1" applyFont="1" applyFill="1" applyBorder="1" applyAlignment="1">
      <alignment horizontal="center" vertical="center"/>
    </xf>
    <xf numFmtId="178" fontId="27" fillId="6" borderId="5" xfId="0" applyNumberFormat="1" applyFont="1" applyFill="1" applyBorder="1" applyAlignment="1">
      <alignment horizontal="center" vertical="center"/>
    </xf>
    <xf numFmtId="0" fontId="28" fillId="7" borderId="4" xfId="0" applyFont="1" applyFill="1" applyBorder="1" applyAlignment="1">
      <alignment horizontal="center"/>
    </xf>
    <xf numFmtId="178" fontId="28" fillId="7" borderId="0" xfId="0" applyNumberFormat="1" applyFont="1" applyFill="1" applyBorder="1" applyAlignment="1">
      <alignment horizontal="center" vertical="center"/>
    </xf>
    <xf numFmtId="178" fontId="28" fillId="7" borderId="5" xfId="0" applyNumberFormat="1" applyFont="1" applyFill="1" applyBorder="1" applyAlignment="1">
      <alignment horizontal="center" vertical="center"/>
    </xf>
    <xf numFmtId="178" fontId="28" fillId="6" borderId="5" xfId="0" applyNumberFormat="1" applyFont="1" applyFill="1" applyBorder="1" applyAlignment="1">
      <alignment horizontal="center" vertical="center"/>
    </xf>
    <xf numFmtId="178" fontId="27" fillId="7" borderId="5" xfId="0" applyNumberFormat="1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/>
    <xf numFmtId="0" fontId="2" fillId="5" borderId="5" xfId="0" applyFont="1" applyFill="1" applyBorder="1"/>
    <xf numFmtId="2" fontId="28" fillId="6" borderId="0" xfId="0" applyNumberFormat="1" applyFont="1" applyFill="1" applyBorder="1" applyAlignment="1">
      <alignment horizontal="center" vertical="center"/>
    </xf>
    <xf numFmtId="2" fontId="28" fillId="7" borderId="0" xfId="0" applyNumberFormat="1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center"/>
    </xf>
    <xf numFmtId="178" fontId="28" fillId="7" borderId="7" xfId="0" applyNumberFormat="1" applyFont="1" applyFill="1" applyBorder="1" applyAlignment="1">
      <alignment horizontal="center" vertical="center"/>
    </xf>
    <xf numFmtId="2" fontId="28" fillId="7" borderId="7" xfId="0" applyNumberFormat="1" applyFont="1" applyFill="1" applyBorder="1" applyAlignment="1">
      <alignment horizontal="center" vertical="center"/>
    </xf>
    <xf numFmtId="0" fontId="2" fillId="5" borderId="8" xfId="0" applyFont="1" applyFill="1" applyBorder="1"/>
    <xf numFmtId="0" fontId="2" fillId="5" borderId="2" xfId="0" applyFont="1" applyFill="1" applyBorder="1"/>
    <xf numFmtId="0" fontId="2" fillId="5" borderId="0" xfId="0" applyFont="1" applyFill="1" applyBorder="1"/>
    <xf numFmtId="178" fontId="27" fillId="6" borderId="0" xfId="0" applyNumberFormat="1" applyFont="1" applyFill="1" applyBorder="1" applyAlignment="1">
      <alignment horizontal="center" vertical="center"/>
    </xf>
    <xf numFmtId="178" fontId="27" fillId="7" borderId="0" xfId="0" applyNumberFormat="1" applyFont="1" applyFill="1" applyBorder="1" applyAlignment="1">
      <alignment horizontal="center" vertical="center"/>
    </xf>
    <xf numFmtId="0" fontId="2" fillId="5" borderId="7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7" fillId="10" borderId="4" xfId="0" applyFont="1" applyFill="1" applyBorder="1"/>
    <xf numFmtId="0" fontId="27" fillId="10" borderId="0" xfId="0" applyFont="1" applyFill="1" applyBorder="1"/>
    <xf numFmtId="0" fontId="27" fillId="10" borderId="5" xfId="0" applyFont="1" applyFill="1" applyBorder="1"/>
    <xf numFmtId="0" fontId="28" fillId="11" borderId="4" xfId="0" applyFont="1" applyFill="1" applyBorder="1"/>
    <xf numFmtId="0" fontId="28" fillId="11" borderId="0" xfId="0" applyFont="1" applyFill="1" applyBorder="1"/>
    <xf numFmtId="0" fontId="27" fillId="11" borderId="5" xfId="0" applyFont="1" applyFill="1" applyBorder="1"/>
    <xf numFmtId="0" fontId="28" fillId="10" borderId="4" xfId="0" applyFont="1" applyFill="1" applyBorder="1"/>
    <xf numFmtId="0" fontId="28" fillId="10" borderId="0" xfId="0" applyFont="1" applyFill="1" applyBorder="1"/>
    <xf numFmtId="0" fontId="27" fillId="11" borderId="4" xfId="0" applyFont="1" applyFill="1" applyBorder="1"/>
    <xf numFmtId="0" fontId="27" fillId="11" borderId="0" xfId="0" applyFont="1" applyFill="1" applyBorder="1" applyAlignment="1">
      <alignment horizontal="left" vertical="top"/>
    </xf>
    <xf numFmtId="0" fontId="27" fillId="11" borderId="0" xfId="0" applyFont="1" applyFill="1" applyBorder="1" applyAlignment="1">
      <alignment horizontal="center" vertical="center"/>
    </xf>
    <xf numFmtId="0" fontId="27" fillId="11" borderId="0" xfId="0" applyFont="1" applyFill="1" applyBorder="1"/>
    <xf numFmtId="178" fontId="4" fillId="0" borderId="0" xfId="0" applyNumberFormat="1" applyFont="1" applyFill="1" applyBorder="1" applyAlignment="1">
      <alignment horizontal="center" vertical="center"/>
    </xf>
    <xf numFmtId="178" fontId="29" fillId="0" borderId="0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30" fillId="0" borderId="0" xfId="49" applyFont="1" applyBorder="1"/>
    <xf numFmtId="0" fontId="30" fillId="0" borderId="0" xfId="49" applyFont="1" applyBorder="1" applyAlignment="1">
      <alignment horizontal="right"/>
    </xf>
    <xf numFmtId="0" fontId="30" fillId="0" borderId="0" xfId="49" applyFont="1" applyBorder="1" applyAlignment="1">
      <alignment horizontal="centerContinuous"/>
    </xf>
    <xf numFmtId="1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7" fillId="11" borderId="6" xfId="0" applyFont="1" applyFill="1" applyBorder="1"/>
    <xf numFmtId="0" fontId="27" fillId="11" borderId="7" xfId="0" applyFont="1" applyFill="1" applyBorder="1"/>
    <xf numFmtId="0" fontId="27" fillId="11" borderId="8" xfId="0" applyFont="1" applyFill="1" applyBorder="1"/>
  </cellXfs>
  <cellStyles count="51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Millares 2" xfId="33"/>
    <cellStyle name="20% - Énfasis2" xfId="34" builtinId="34"/>
    <cellStyle name="40% - Énfasis2" xfId="35" builtinId="35"/>
    <cellStyle name="60% - Énfasis2" xfId="36" builtinId="36"/>
    <cellStyle name="Énfasis3" xfId="37" builtinId="37"/>
    <cellStyle name="20% - Énfasis3" xfId="38" builtinId="38"/>
    <cellStyle name="40% - Énfasis3" xfId="39" builtinId="39"/>
    <cellStyle name="60% - Énfasis3" xfId="40" builtinId="40"/>
    <cellStyle name="Énfasis4" xfId="41" builtinId="41"/>
    <cellStyle name="20% - Énfasis4" xfId="42" builtinId="42"/>
    <cellStyle name="40% - Énfasis4" xfId="43" builtinId="43"/>
    <cellStyle name="60% - Énfasis4" xfId="44" builtinId="44"/>
    <cellStyle name="Énfasis5" xfId="45" builtinId="45"/>
    <cellStyle name="60% - Énfasis5" xfId="46" builtinId="48"/>
    <cellStyle name="Énfasis6" xfId="47" builtinId="49"/>
    <cellStyle name="40% - Énfasis6" xfId="48" builtinId="51"/>
    <cellStyle name="Normal 2" xfId="49"/>
    <cellStyle name="60% - Énfasis6" xfId="50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4</xdr:row>
      <xdr:rowOff>9525</xdr:rowOff>
    </xdr:from>
    <xdr:to>
      <xdr:col>8</xdr:col>
      <xdr:colOff>9525</xdr:colOff>
      <xdr:row>13</xdr:row>
      <xdr:rowOff>2197</xdr:rowOff>
    </xdr:to>
    <xdr:pic>
      <xdr:nvPicPr>
        <xdr:cNvPr id="3" name="Imagen 2" descr="Cómo aplicar enmiendas orgánicas para mejorar el suelo -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02" r="5196" b="8165"/>
        <a:stretch>
          <a:fillRect/>
        </a:stretch>
      </xdr:blipFill>
      <xdr:spPr>
        <a:xfrm>
          <a:off x="9525" y="819150"/>
          <a:ext cx="7334250" cy="1792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843643</xdr:colOff>
      <xdr:row>4</xdr:row>
      <xdr:rowOff>41958</xdr:rowOff>
    </xdr:to>
    <xdr:pic>
      <xdr:nvPicPr>
        <xdr:cNvPr id="2" name="Imagen 1" descr="El Magnesio Mineral Icono Azul. Vector 3D Cápsula De La Píldora ...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43280" cy="851535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928689</xdr:colOff>
      <xdr:row>4</xdr:row>
      <xdr:rowOff>105738</xdr:rowOff>
    </xdr:to>
    <xdr:pic>
      <xdr:nvPicPr>
        <xdr:cNvPr id="2" name="Imagen 1" descr="Home - YINS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28370" cy="915035"/>
        </a:xfrm>
        <a:prstGeom prst="ellipse">
          <a:avLst/>
        </a:prstGeom>
        <a:solidFill>
          <a:sysClr val="window" lastClr="FFFFFF"/>
        </a:solidFill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</xdr:row>
      <xdr:rowOff>18183</xdr:rowOff>
    </xdr:from>
    <xdr:to>
      <xdr:col>7</xdr:col>
      <xdr:colOff>1027870</xdr:colOff>
      <xdr:row>24</xdr:row>
      <xdr:rowOff>95249</xdr:rowOff>
    </xdr:to>
    <xdr:pic>
      <xdr:nvPicPr>
        <xdr:cNvPr id="2131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03630"/>
          <a:ext cx="7009130" cy="390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1065069</xdr:colOff>
      <xdr:row>3</xdr:row>
      <xdr:rowOff>66659</xdr:rowOff>
    </xdr:to>
    <xdr:pic>
      <xdr:nvPicPr>
        <xdr:cNvPr id="3" name="Imagen 2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064895" cy="704215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974481</xdr:colOff>
      <xdr:row>3</xdr:row>
      <xdr:rowOff>185861</xdr:rowOff>
    </xdr:to>
    <xdr:pic>
      <xdr:nvPicPr>
        <xdr:cNvPr id="2" name="Imagen 1" descr="Supracal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74090" cy="804545"/>
        </a:xfrm>
        <a:prstGeom prst="ellipse">
          <a:avLst/>
        </a:prstGeom>
        <a:solidFill>
          <a:sysClr val="window" lastClr="FFFFFF"/>
        </a:solidFill>
        <a:ln>
          <a:noFill/>
        </a:ln>
        <a:effectLst>
          <a:softEdge rad="1125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973667</xdr:colOff>
      <xdr:row>4</xdr:row>
      <xdr:rowOff>164417</xdr:rowOff>
    </xdr:to>
    <xdr:pic>
      <xdr:nvPicPr>
        <xdr:cNvPr id="2" name="Imagen 1" descr="Kalium, Minerales De Potasio Icono Azul. Vector 3D Cápsula De La ...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73455" cy="973455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5131</xdr:colOff>
      <xdr:row>0</xdr:row>
      <xdr:rowOff>1</xdr:rowOff>
    </xdr:from>
    <xdr:to>
      <xdr:col>12</xdr:col>
      <xdr:colOff>134496</xdr:colOff>
      <xdr:row>15</xdr:row>
      <xdr:rowOff>14654</xdr:rowOff>
    </xdr:to>
    <xdr:pic>
      <xdr:nvPicPr>
        <xdr:cNvPr id="6211" name="2 Imagen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6" b="7565"/>
        <a:stretch>
          <a:fillRect/>
        </a:stretch>
      </xdr:blipFill>
      <xdr:spPr>
        <a:xfrm>
          <a:off x="6901180" y="0"/>
          <a:ext cx="3234055" cy="305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857249</xdr:colOff>
      <xdr:row>4</xdr:row>
      <xdr:rowOff>63705</xdr:rowOff>
    </xdr:to>
    <xdr:pic>
      <xdr:nvPicPr>
        <xdr:cNvPr id="2" name="Imagen 1" descr="Cal viva comprar en Quito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56615" cy="854075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816128</xdr:colOff>
      <xdr:row>4</xdr:row>
      <xdr:rowOff>25978</xdr:rowOff>
    </xdr:to>
    <xdr:pic>
      <xdr:nvPicPr>
        <xdr:cNvPr id="2" name="Imagen 1" descr="dietético - Iconos gratis de asistencia sanitaria y médic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15975" cy="815975"/>
        </a:xfrm>
        <a:prstGeom prst="ellipse">
          <a:avLst/>
        </a:prstGeom>
        <a:solidFill>
          <a:sysClr val="window" lastClr="FFFFFF"/>
        </a:solidFill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6"/>
  <sheetViews>
    <sheetView zoomScale="130" zoomScaleNormal="130" workbookViewId="0">
      <selection activeCell="I8" sqref="I8"/>
    </sheetView>
  </sheetViews>
  <sheetFormatPr defaultColWidth="11" defaultRowHeight="15"/>
  <cols>
    <col min="1" max="1" width="26" style="171" customWidth="1"/>
    <col min="2" max="7" width="11.4285714285714" style="171"/>
    <col min="8" max="8" width="15.4285714285714" style="171" customWidth="1"/>
    <col min="9" max="10" width="11.4285714285714" style="171"/>
    <col min="11" max="17" width="11.4285714285714" style="118"/>
    <col min="18" max="18" width="11.4285714285714" style="118" customWidth="1"/>
    <col min="19" max="21" width="11.4285714285714" style="118"/>
    <col min="22" max="22" width="12.5714285714286" style="118" customWidth="1"/>
    <col min="23" max="23" width="11.4285714285714" style="118"/>
    <col min="24" max="24" width="29.5714285714286" style="118" customWidth="1"/>
    <col min="25" max="16384" width="11.4285714285714" style="118"/>
  </cols>
  <sheetData>
    <row r="1" spans="1:8">
      <c r="A1" s="2"/>
      <c r="B1" s="3"/>
      <c r="C1" s="3"/>
      <c r="D1" s="3"/>
      <c r="E1" s="3"/>
      <c r="F1" s="3"/>
      <c r="G1" s="3"/>
      <c r="H1" s="4"/>
    </row>
    <row r="2" ht="18" spans="1:8">
      <c r="A2" s="83" t="s">
        <v>0</v>
      </c>
      <c r="B2" s="84"/>
      <c r="C2" s="84"/>
      <c r="D2" s="84"/>
      <c r="E2" s="84"/>
      <c r="F2" s="84"/>
      <c r="G2" s="84"/>
      <c r="H2" s="85"/>
    </row>
    <row r="3" spans="1:8">
      <c r="A3" s="172" t="s">
        <v>1</v>
      </c>
      <c r="B3" s="173"/>
      <c r="C3" s="173"/>
      <c r="D3" s="173"/>
      <c r="E3" s="173"/>
      <c r="F3" s="173"/>
      <c r="G3" s="173"/>
      <c r="H3" s="174"/>
    </row>
    <row r="4" ht="15.75" spans="1:24">
      <c r="A4" s="172"/>
      <c r="B4" s="173"/>
      <c r="C4" s="173"/>
      <c r="D4" s="173"/>
      <c r="E4" s="173"/>
      <c r="F4" s="173"/>
      <c r="G4" s="173"/>
      <c r="H4" s="174"/>
      <c r="I4" s="216"/>
      <c r="J4" s="216"/>
      <c r="K4" s="217"/>
      <c r="L4" s="217"/>
      <c r="M4" s="217"/>
      <c r="N4" s="218"/>
      <c r="O4" s="218"/>
      <c r="P4" s="218"/>
      <c r="Q4" s="218"/>
      <c r="R4" s="218"/>
      <c r="S4" s="223"/>
      <c r="T4" s="224"/>
      <c r="U4" s="223"/>
      <c r="V4" s="224"/>
      <c r="W4" s="224"/>
      <c r="X4" s="223"/>
    </row>
    <row r="5" ht="15.75" spans="1:24">
      <c r="A5" s="163" t="s">
        <v>2</v>
      </c>
      <c r="B5" s="163"/>
      <c r="C5" s="163"/>
      <c r="D5" s="163"/>
      <c r="E5" s="163"/>
      <c r="F5" s="163"/>
      <c r="G5" s="163"/>
      <c r="H5" s="163"/>
      <c r="I5" s="216"/>
      <c r="J5" s="216"/>
      <c r="K5"/>
      <c r="L5" s="217"/>
      <c r="M5" s="217"/>
      <c r="N5" s="218"/>
      <c r="O5" s="218"/>
      <c r="P5" s="218"/>
      <c r="Q5" s="218"/>
      <c r="R5" s="218"/>
      <c r="S5" s="223"/>
      <c r="T5" s="224"/>
      <c r="U5" s="223"/>
      <c r="V5" s="224"/>
      <c r="W5" s="224"/>
      <c r="X5" s="223"/>
    </row>
    <row r="6" ht="15.75" spans="1:24">
      <c r="A6"/>
      <c r="B6" s="163"/>
      <c r="C6" s="163"/>
      <c r="D6" s="163"/>
      <c r="E6" s="163"/>
      <c r="F6" s="163"/>
      <c r="G6" s="163"/>
      <c r="H6" s="163"/>
      <c r="I6" s="216"/>
      <c r="J6" s="216"/>
      <c r="K6" s="217"/>
      <c r="L6" s="217"/>
      <c r="M6" s="217"/>
      <c r="N6" s="218"/>
      <c r="O6" s="218"/>
      <c r="P6" s="218"/>
      <c r="Q6" s="218"/>
      <c r="R6" s="218"/>
      <c r="S6" s="223"/>
      <c r="T6" s="224"/>
      <c r="U6" s="223"/>
      <c r="V6" s="224"/>
      <c r="W6" s="224"/>
      <c r="X6" s="223"/>
    </row>
    <row r="7" ht="15.75" spans="1:24">
      <c r="A7" s="163"/>
      <c r="B7" s="163"/>
      <c r="C7" s="163"/>
      <c r="D7" s="163"/>
      <c r="E7" s="163"/>
      <c r="F7" s="163"/>
      <c r="G7" s="163"/>
      <c r="H7" s="163"/>
      <c r="I7" s="216"/>
      <c r="J7" s="216"/>
      <c r="K7" s="217"/>
      <c r="L7" s="217"/>
      <c r="M7" s="217"/>
      <c r="N7" s="218"/>
      <c r="O7" s="218"/>
      <c r="P7" s="218"/>
      <c r="Q7" s="218"/>
      <c r="R7" s="218"/>
      <c r="S7" s="223"/>
      <c r="T7" s="224"/>
      <c r="U7" s="223"/>
      <c r="V7" s="224"/>
      <c r="W7" s="224"/>
      <c r="X7" s="223"/>
    </row>
    <row r="8" ht="15.75" spans="1:24">
      <c r="A8" s="163"/>
      <c r="B8" s="163"/>
      <c r="C8" s="163"/>
      <c r="D8" s="163"/>
      <c r="E8" s="163"/>
      <c r="F8" s="163"/>
      <c r="G8" s="163"/>
      <c r="H8" s="163"/>
      <c r="I8" s="216"/>
      <c r="J8" s="216"/>
      <c r="K8" s="217"/>
      <c r="L8" s="217"/>
      <c r="M8" s="217"/>
      <c r="N8" s="218"/>
      <c r="O8" s="218"/>
      <c r="P8" s="218"/>
      <c r="Q8" s="218"/>
      <c r="R8" s="218"/>
      <c r="S8" s="223"/>
      <c r="T8" s="224"/>
      <c r="U8" s="223"/>
      <c r="V8" s="224"/>
      <c r="W8" s="224"/>
      <c r="X8" s="223"/>
    </row>
    <row r="9" ht="15.75" spans="1:24">
      <c r="A9" s="163"/>
      <c r="B9" s="163"/>
      <c r="C9" s="163"/>
      <c r="D9" s="163"/>
      <c r="E9" s="163"/>
      <c r="F9" s="163"/>
      <c r="G9" s="163"/>
      <c r="H9" s="163"/>
      <c r="I9" s="216"/>
      <c r="J9" s="216"/>
      <c r="K9" s="217"/>
      <c r="L9" s="217"/>
      <c r="M9" s="217"/>
      <c r="N9" s="218"/>
      <c r="O9" s="218"/>
      <c r="P9" s="218"/>
      <c r="Q9" s="218"/>
      <c r="R9" s="218"/>
      <c r="S9" s="223"/>
      <c r="T9" s="224"/>
      <c r="U9" s="223"/>
      <c r="V9" s="224"/>
      <c r="W9" s="224"/>
      <c r="X9" s="223"/>
    </row>
    <row r="10" ht="15.75" spans="1:24">
      <c r="A10" s="163"/>
      <c r="B10" s="163"/>
      <c r="C10" s="163"/>
      <c r="D10" s="163"/>
      <c r="E10" s="163"/>
      <c r="F10" s="163"/>
      <c r="G10" s="163"/>
      <c r="H10" s="163"/>
      <c r="I10" s="216"/>
      <c r="J10" s="216"/>
      <c r="K10" s="217"/>
      <c r="L10" s="217"/>
      <c r="M10" s="217"/>
      <c r="N10" s="218"/>
      <c r="O10" s="218"/>
      <c r="P10" s="218"/>
      <c r="Q10" s="218"/>
      <c r="R10" s="218"/>
      <c r="S10" s="223"/>
      <c r="T10" s="224"/>
      <c r="U10" s="223"/>
      <c r="V10" s="224"/>
      <c r="W10" s="224"/>
      <c r="X10" s="223"/>
    </row>
    <row r="11" ht="15.75" spans="1:24">
      <c r="A11" s="163"/>
      <c r="B11" s="163"/>
      <c r="C11" s="163"/>
      <c r="D11" s="163"/>
      <c r="E11" s="163"/>
      <c r="F11" s="163"/>
      <c r="G11" s="163"/>
      <c r="H11" s="163"/>
      <c r="I11" s="216"/>
      <c r="J11" s="216"/>
      <c r="K11" s="217"/>
      <c r="L11" s="217"/>
      <c r="M11" s="217"/>
      <c r="N11" s="218"/>
      <c r="O11" s="218"/>
      <c r="P11" s="218"/>
      <c r="Q11" s="218"/>
      <c r="R11" s="218"/>
      <c r="S11" s="223"/>
      <c r="T11" s="224"/>
      <c r="U11" s="223"/>
      <c r="V11" s="224"/>
      <c r="W11" s="224"/>
      <c r="X11" s="223"/>
    </row>
    <row r="12" ht="15.75" spans="1:24">
      <c r="A12" s="163"/>
      <c r="B12" s="163"/>
      <c r="C12" s="163"/>
      <c r="D12" s="163"/>
      <c r="E12" s="163"/>
      <c r="F12" s="163"/>
      <c r="G12" s="163"/>
      <c r="H12" s="163"/>
      <c r="I12" s="216"/>
      <c r="J12" s="216"/>
      <c r="K12" s="217"/>
      <c r="L12" s="217"/>
      <c r="M12" s="217"/>
      <c r="N12" s="218"/>
      <c r="O12" s="218"/>
      <c r="P12" s="218"/>
      <c r="Q12" s="218"/>
      <c r="R12" s="218"/>
      <c r="S12" s="223"/>
      <c r="T12" s="224"/>
      <c r="U12" s="223"/>
      <c r="V12" s="224"/>
      <c r="W12" s="224"/>
      <c r="X12" s="223"/>
    </row>
    <row r="13" ht="15.75" spans="1:24">
      <c r="A13" s="163"/>
      <c r="B13" s="163"/>
      <c r="C13" s="163"/>
      <c r="D13" s="163"/>
      <c r="E13" s="163"/>
      <c r="F13" s="163"/>
      <c r="G13" s="163"/>
      <c r="H13" s="163"/>
      <c r="I13" s="216"/>
      <c r="J13" s="216"/>
      <c r="K13" s="217"/>
      <c r="L13" s="217"/>
      <c r="M13" s="217"/>
      <c r="N13" s="218"/>
      <c r="O13" s="218"/>
      <c r="P13" s="218"/>
      <c r="Q13" s="218"/>
      <c r="R13" s="218"/>
      <c r="S13" s="223"/>
      <c r="T13" s="224"/>
      <c r="U13" s="223"/>
      <c r="V13" s="224"/>
      <c r="W13" s="224"/>
      <c r="X13" s="223"/>
    </row>
    <row r="14" ht="15.75" spans="1:24">
      <c r="A14" s="8" t="s">
        <v>2</v>
      </c>
      <c r="B14" s="9"/>
      <c r="C14" s="9"/>
      <c r="D14" s="9"/>
      <c r="E14" s="9"/>
      <c r="F14" s="9"/>
      <c r="G14" s="9"/>
      <c r="H14" s="10"/>
      <c r="I14" s="216"/>
      <c r="J14" s="216"/>
      <c r="K14" s="217"/>
      <c r="L14" s="217"/>
      <c r="M14" s="217"/>
      <c r="N14" s="218"/>
      <c r="O14" s="218"/>
      <c r="P14" s="218"/>
      <c r="Q14" s="218"/>
      <c r="R14" s="218"/>
      <c r="S14" s="223"/>
      <c r="T14" s="224"/>
      <c r="U14" s="223"/>
      <c r="V14" s="224"/>
      <c r="W14" s="224"/>
      <c r="X14" s="223"/>
    </row>
    <row r="15" ht="15.75" spans="1:24">
      <c r="A15" s="109" t="s">
        <v>3</v>
      </c>
      <c r="B15" s="88"/>
      <c r="C15" s="88"/>
      <c r="D15" s="88"/>
      <c r="E15" s="88"/>
      <c r="F15" s="88"/>
      <c r="G15" s="88"/>
      <c r="H15" s="110"/>
      <c r="I15" s="219">
        <v>1.94420963651733</v>
      </c>
      <c r="J15" s="219"/>
      <c r="K15" s="217"/>
      <c r="L15" s="217"/>
      <c r="M15" s="217"/>
      <c r="N15" s="218"/>
      <c r="O15" s="218"/>
      <c r="P15" s="218"/>
      <c r="Q15" s="218"/>
      <c r="R15" s="218"/>
      <c r="S15" s="223"/>
      <c r="T15" s="224"/>
      <c r="U15" s="223"/>
      <c r="V15" s="224"/>
      <c r="W15" s="224"/>
      <c r="X15" s="223"/>
    </row>
    <row r="16" ht="15.75" spans="1:24">
      <c r="A16" s="14" t="s">
        <v>4</v>
      </c>
      <c r="B16" s="15" t="s">
        <v>5</v>
      </c>
      <c r="C16" s="15"/>
      <c r="D16" s="15"/>
      <c r="E16" s="15"/>
      <c r="F16" s="15"/>
      <c r="G16" s="15"/>
      <c r="H16" s="175" t="s">
        <v>6</v>
      </c>
      <c r="I16" s="216"/>
      <c r="J16" s="216"/>
      <c r="K16" s="220"/>
      <c r="L16" s="221"/>
      <c r="M16" s="220"/>
      <c r="N16" s="220"/>
      <c r="O16" s="220"/>
      <c r="P16" s="222"/>
      <c r="Q16" s="220"/>
      <c r="R16" s="220"/>
      <c r="S16" s="220"/>
      <c r="T16" s="220"/>
      <c r="U16" s="223"/>
      <c r="V16" s="224"/>
      <c r="W16" s="224"/>
      <c r="X16" s="223"/>
    </row>
    <row r="17" ht="15.75" spans="1:24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7" t="s">
        <v>12</v>
      </c>
      <c r="G17" s="17" t="s">
        <v>13</v>
      </c>
      <c r="H17" s="176" t="s">
        <v>14</v>
      </c>
      <c r="I17" s="216"/>
      <c r="J17" s="216"/>
      <c r="K17" s="217"/>
      <c r="L17" s="217"/>
      <c r="M17" s="217"/>
      <c r="N17" s="218"/>
      <c r="O17" s="218"/>
      <c r="P17" s="218"/>
      <c r="Q17" s="218"/>
      <c r="R17" s="218"/>
      <c r="S17" s="223"/>
      <c r="T17" s="224"/>
      <c r="U17" s="223"/>
      <c r="V17" s="224"/>
      <c r="W17" s="224"/>
      <c r="X17" s="223"/>
    </row>
    <row r="18" spans="1:8">
      <c r="A18" s="177" t="s">
        <v>15</v>
      </c>
      <c r="B18" s="178">
        <v>59</v>
      </c>
      <c r="C18" s="178">
        <v>26.8</v>
      </c>
      <c r="D18" s="178">
        <v>7.12</v>
      </c>
      <c r="E18" s="178">
        <v>6.98</v>
      </c>
      <c r="F18" s="178">
        <v>0</v>
      </c>
      <c r="G18" s="178">
        <v>0</v>
      </c>
      <c r="H18" s="179">
        <v>29.5</v>
      </c>
    </row>
    <row r="19" spans="1:8">
      <c r="A19" s="180" t="s">
        <v>16</v>
      </c>
      <c r="B19" s="181">
        <v>54.31</v>
      </c>
      <c r="C19" s="181">
        <v>29.32</v>
      </c>
      <c r="D19" s="181">
        <v>12.27</v>
      </c>
      <c r="E19" s="181">
        <v>4.1</v>
      </c>
      <c r="F19" s="181">
        <v>0</v>
      </c>
      <c r="G19" s="181">
        <v>0</v>
      </c>
      <c r="H19" s="182">
        <v>44.83</v>
      </c>
    </row>
    <row r="20" spans="1:8">
      <c r="A20" s="177" t="s">
        <v>17</v>
      </c>
      <c r="B20" s="178">
        <v>65.2</v>
      </c>
      <c r="C20" s="178">
        <v>29.11</v>
      </c>
      <c r="D20" s="178">
        <v>1.95</v>
      </c>
      <c r="E20" s="178">
        <v>3.74</v>
      </c>
      <c r="F20" s="178">
        <v>0</v>
      </c>
      <c r="G20" s="178">
        <v>0</v>
      </c>
      <c r="H20" s="183">
        <v>48.03</v>
      </c>
    </row>
    <row r="21" spans="1:8">
      <c r="A21" s="180" t="s">
        <v>18</v>
      </c>
      <c r="B21" s="181">
        <v>68.08</v>
      </c>
      <c r="C21" s="181">
        <v>6.25</v>
      </c>
      <c r="D21" s="181">
        <v>23.72</v>
      </c>
      <c r="E21" s="181">
        <v>1.96</v>
      </c>
      <c r="F21" s="181">
        <v>0</v>
      </c>
      <c r="G21" s="181">
        <v>0</v>
      </c>
      <c r="H21" s="184">
        <v>31.73</v>
      </c>
    </row>
    <row r="22" spans="1:8">
      <c r="A22" s="177" t="s">
        <v>19</v>
      </c>
      <c r="B22" s="178">
        <v>84.4</v>
      </c>
      <c r="C22" s="178">
        <v>10.23</v>
      </c>
      <c r="D22" s="178">
        <v>4.37</v>
      </c>
      <c r="E22" s="178">
        <v>1</v>
      </c>
      <c r="F22" s="178">
        <v>0</v>
      </c>
      <c r="G22" s="178">
        <v>0</v>
      </c>
      <c r="H22" s="179">
        <v>60</v>
      </c>
    </row>
    <row r="23" spans="1:8">
      <c r="A23" s="180" t="s">
        <v>20</v>
      </c>
      <c r="B23" s="181">
        <v>50.5</v>
      </c>
      <c r="C23" s="181">
        <v>32.6</v>
      </c>
      <c r="D23" s="181">
        <v>11.2</v>
      </c>
      <c r="E23" s="181">
        <v>1.28</v>
      </c>
      <c r="F23" s="181">
        <v>2.79</v>
      </c>
      <c r="G23" s="181">
        <v>1.63</v>
      </c>
      <c r="H23" s="184">
        <v>8.59</v>
      </c>
    </row>
    <row r="24" spans="1:8">
      <c r="A24" s="177">
        <v>7</v>
      </c>
      <c r="B24" s="178">
        <v>0</v>
      </c>
      <c r="C24" s="178">
        <v>0</v>
      </c>
      <c r="D24" s="178">
        <v>0</v>
      </c>
      <c r="E24" s="178">
        <v>0</v>
      </c>
      <c r="F24" s="178">
        <v>0</v>
      </c>
      <c r="G24" s="178">
        <v>0</v>
      </c>
      <c r="H24" s="179">
        <v>0</v>
      </c>
    </row>
    <row r="25" spans="1:8">
      <c r="A25" s="180">
        <v>8</v>
      </c>
      <c r="B25" s="181">
        <v>0</v>
      </c>
      <c r="C25" s="181">
        <v>0</v>
      </c>
      <c r="D25" s="181">
        <v>0</v>
      </c>
      <c r="E25" s="181">
        <v>0</v>
      </c>
      <c r="F25" s="181">
        <v>0</v>
      </c>
      <c r="G25" s="181">
        <v>0</v>
      </c>
      <c r="H25" s="184">
        <v>0</v>
      </c>
    </row>
    <row r="26" spans="1:8">
      <c r="A26" s="177">
        <v>9</v>
      </c>
      <c r="B26" s="178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  <c r="H26" s="179">
        <v>0</v>
      </c>
    </row>
    <row r="27" spans="1:8">
      <c r="A27" s="180">
        <v>10</v>
      </c>
      <c r="B27" s="181">
        <v>0</v>
      </c>
      <c r="C27" s="181">
        <v>0</v>
      </c>
      <c r="D27" s="181">
        <v>0</v>
      </c>
      <c r="E27" s="181">
        <v>0</v>
      </c>
      <c r="F27" s="181">
        <v>0</v>
      </c>
      <c r="G27" s="181">
        <v>0</v>
      </c>
      <c r="H27" s="184">
        <v>0</v>
      </c>
    </row>
    <row r="28" ht="15.75" spans="1:8">
      <c r="A28" s="31" t="s">
        <v>21</v>
      </c>
      <c r="B28" s="185" t="s">
        <v>22</v>
      </c>
      <c r="C28" s="33" t="s">
        <v>23</v>
      </c>
      <c r="D28" s="33" t="s">
        <v>24</v>
      </c>
      <c r="E28" s="33" t="s">
        <v>25</v>
      </c>
      <c r="F28" s="33" t="s">
        <v>25</v>
      </c>
      <c r="G28" s="33" t="s">
        <v>25</v>
      </c>
      <c r="H28" s="186" t="s">
        <v>26</v>
      </c>
    </row>
    <row r="30" ht="15.75" spans="1:8">
      <c r="A30" s="45" t="s">
        <v>4</v>
      </c>
      <c r="B30" s="187" t="s">
        <v>14</v>
      </c>
      <c r="C30" s="187"/>
      <c r="D30" s="187"/>
      <c r="E30" s="187"/>
      <c r="F30" s="187"/>
      <c r="G30" s="187"/>
      <c r="H30" s="188"/>
    </row>
    <row r="31" ht="15.75" spans="1:8">
      <c r="A31" s="14" t="s">
        <v>7</v>
      </c>
      <c r="B31" s="15" t="s">
        <v>8</v>
      </c>
      <c r="C31" s="15" t="s">
        <v>9</v>
      </c>
      <c r="D31" s="15" t="s">
        <v>10</v>
      </c>
      <c r="E31" s="15" t="s">
        <v>11</v>
      </c>
      <c r="F31" s="17" t="s">
        <v>12</v>
      </c>
      <c r="G31" s="17" t="s">
        <v>13</v>
      </c>
      <c r="H31" s="189"/>
    </row>
    <row r="32" spans="1:8">
      <c r="A32" s="177" t="str">
        <f t="shared" ref="A32:A41" si="0">(A18)</f>
        <v>ALTO EN SODIO</v>
      </c>
      <c r="B32" s="178">
        <f t="shared" ref="B32:B41" si="1">((H18*B18)/100)</f>
        <v>17.405</v>
      </c>
      <c r="C32" s="190">
        <f t="shared" ref="C32:C41" si="2">((H18*C18)/100)</f>
        <v>7.906</v>
      </c>
      <c r="D32" s="190">
        <f t="shared" ref="D32:D41" si="3">((H18*D18)/100)</f>
        <v>2.1004</v>
      </c>
      <c r="E32" s="190">
        <f t="shared" ref="E32:E41" si="4">((H18*E18)/100)</f>
        <v>2.0591</v>
      </c>
      <c r="F32" s="178">
        <f t="shared" ref="F32:F41" si="5">((H18*F18)/100)</f>
        <v>0</v>
      </c>
      <c r="G32" s="178">
        <f t="shared" ref="G32:G40" si="6">((H18*G18)/100)</f>
        <v>0</v>
      </c>
      <c r="H32" s="189"/>
    </row>
    <row r="33" spans="1:8">
      <c r="A33" s="180" t="str">
        <f t="shared" si="0"/>
        <v>BAJO EN CALCIO</v>
      </c>
      <c r="B33" s="181">
        <f t="shared" si="1"/>
        <v>24.347173</v>
      </c>
      <c r="C33" s="191">
        <f t="shared" si="2"/>
        <v>13.144156</v>
      </c>
      <c r="D33" s="191">
        <f t="shared" si="3"/>
        <v>5.500641</v>
      </c>
      <c r="E33" s="191">
        <f t="shared" si="4"/>
        <v>1.83803</v>
      </c>
      <c r="F33" s="181">
        <f t="shared" si="5"/>
        <v>0</v>
      </c>
      <c r="G33" s="181">
        <f t="shared" si="6"/>
        <v>0</v>
      </c>
      <c r="H33" s="189"/>
    </row>
    <row r="34" spans="1:8">
      <c r="A34" s="177" t="str">
        <f t="shared" si="0"/>
        <v>BAJO EN POTASIO</v>
      </c>
      <c r="B34" s="178">
        <f t="shared" si="1"/>
        <v>31.31556</v>
      </c>
      <c r="C34" s="190">
        <f t="shared" si="2"/>
        <v>13.981533</v>
      </c>
      <c r="D34" s="190">
        <f t="shared" si="3"/>
        <v>0.936585</v>
      </c>
      <c r="E34" s="190">
        <f t="shared" si="4"/>
        <v>1.796322</v>
      </c>
      <c r="F34" s="178">
        <f t="shared" si="5"/>
        <v>0</v>
      </c>
      <c r="G34" s="178">
        <f t="shared" si="6"/>
        <v>0</v>
      </c>
      <c r="H34" s="189"/>
    </row>
    <row r="35" spans="1:8">
      <c r="A35" s="180" t="str">
        <f t="shared" si="0"/>
        <v>BAJO EN MAGNESIO</v>
      </c>
      <c r="B35" s="181">
        <f t="shared" si="1"/>
        <v>21.601784</v>
      </c>
      <c r="C35" s="191">
        <f t="shared" si="2"/>
        <v>1.983125</v>
      </c>
      <c r="D35" s="191">
        <f t="shared" si="3"/>
        <v>7.526356</v>
      </c>
      <c r="E35" s="191">
        <f t="shared" si="4"/>
        <v>0.621908</v>
      </c>
      <c r="F35" s="181">
        <f t="shared" si="5"/>
        <v>0</v>
      </c>
      <c r="G35" s="181">
        <f t="shared" si="6"/>
        <v>0</v>
      </c>
      <c r="H35" s="189"/>
    </row>
    <row r="36" spans="1:8">
      <c r="A36" s="177" t="str">
        <f t="shared" si="0"/>
        <v>ALTO EN CALCIO</v>
      </c>
      <c r="B36" s="178">
        <f t="shared" si="1"/>
        <v>50.64</v>
      </c>
      <c r="C36" s="190">
        <f t="shared" si="2"/>
        <v>6.138</v>
      </c>
      <c r="D36" s="190">
        <f t="shared" si="3"/>
        <v>2.622</v>
      </c>
      <c r="E36" s="190">
        <f t="shared" si="4"/>
        <v>0.6</v>
      </c>
      <c r="F36" s="178">
        <f t="shared" si="5"/>
        <v>0</v>
      </c>
      <c r="G36" s="178">
        <f t="shared" si="6"/>
        <v>0</v>
      </c>
      <c r="H36" s="189"/>
    </row>
    <row r="37" spans="1:8">
      <c r="A37" s="180" t="str">
        <f t="shared" si="0"/>
        <v>SUELO ACIDO</v>
      </c>
      <c r="B37" s="181">
        <f t="shared" si="1"/>
        <v>4.33795</v>
      </c>
      <c r="C37" s="191">
        <f t="shared" si="2"/>
        <v>2.80034</v>
      </c>
      <c r="D37" s="191">
        <f t="shared" si="3"/>
        <v>0.96208</v>
      </c>
      <c r="E37" s="191">
        <f t="shared" si="4"/>
        <v>0.109952</v>
      </c>
      <c r="F37" s="181">
        <f t="shared" si="5"/>
        <v>0.239661</v>
      </c>
      <c r="G37" s="181">
        <f t="shared" si="6"/>
        <v>0.140017</v>
      </c>
      <c r="H37" s="189"/>
    </row>
    <row r="38" spans="1:8">
      <c r="A38" s="177">
        <f t="shared" si="0"/>
        <v>7</v>
      </c>
      <c r="B38" s="178">
        <f t="shared" si="1"/>
        <v>0</v>
      </c>
      <c r="C38" s="190">
        <f t="shared" si="2"/>
        <v>0</v>
      </c>
      <c r="D38" s="190">
        <f t="shared" si="3"/>
        <v>0</v>
      </c>
      <c r="E38" s="190">
        <f t="shared" si="4"/>
        <v>0</v>
      </c>
      <c r="F38" s="178">
        <f t="shared" si="5"/>
        <v>0</v>
      </c>
      <c r="G38" s="178">
        <f t="shared" si="6"/>
        <v>0</v>
      </c>
      <c r="H38" s="189"/>
    </row>
    <row r="39" spans="1:8">
      <c r="A39" s="180">
        <f t="shared" si="0"/>
        <v>8</v>
      </c>
      <c r="B39" s="181">
        <f t="shared" si="1"/>
        <v>0</v>
      </c>
      <c r="C39" s="191">
        <f t="shared" si="2"/>
        <v>0</v>
      </c>
      <c r="D39" s="191">
        <f t="shared" si="3"/>
        <v>0</v>
      </c>
      <c r="E39" s="191">
        <f t="shared" si="4"/>
        <v>0</v>
      </c>
      <c r="F39" s="181">
        <f t="shared" si="5"/>
        <v>0</v>
      </c>
      <c r="G39" s="181">
        <f t="shared" si="6"/>
        <v>0</v>
      </c>
      <c r="H39" s="189"/>
    </row>
    <row r="40" spans="1:8">
      <c r="A40" s="177">
        <f t="shared" si="0"/>
        <v>9</v>
      </c>
      <c r="B40" s="178">
        <f t="shared" si="1"/>
        <v>0</v>
      </c>
      <c r="C40" s="190">
        <f t="shared" si="2"/>
        <v>0</v>
      </c>
      <c r="D40" s="190">
        <f t="shared" si="3"/>
        <v>0</v>
      </c>
      <c r="E40" s="190">
        <f t="shared" si="4"/>
        <v>0</v>
      </c>
      <c r="F40" s="178">
        <f t="shared" si="5"/>
        <v>0</v>
      </c>
      <c r="G40" s="178">
        <f t="shared" si="6"/>
        <v>0</v>
      </c>
      <c r="H40" s="189"/>
    </row>
    <row r="41" spans="1:8">
      <c r="A41" s="192">
        <f t="shared" si="0"/>
        <v>10</v>
      </c>
      <c r="B41" s="193">
        <f t="shared" si="1"/>
        <v>0</v>
      </c>
      <c r="C41" s="194">
        <f t="shared" si="2"/>
        <v>0</v>
      </c>
      <c r="D41" s="194">
        <f t="shared" si="3"/>
        <v>0</v>
      </c>
      <c r="E41" s="194">
        <f t="shared" si="4"/>
        <v>0</v>
      </c>
      <c r="F41" s="193">
        <f t="shared" si="5"/>
        <v>0</v>
      </c>
      <c r="G41" s="193">
        <v>0</v>
      </c>
      <c r="H41" s="195"/>
    </row>
    <row r="43" ht="15.75" spans="1:8">
      <c r="A43" s="45" t="s">
        <v>4</v>
      </c>
      <c r="B43" s="46" t="s">
        <v>27</v>
      </c>
      <c r="C43" s="46"/>
      <c r="D43" s="46"/>
      <c r="E43" s="46"/>
      <c r="F43" s="196"/>
      <c r="G43" s="196"/>
      <c r="H43" s="188"/>
    </row>
    <row r="44" ht="15.75" spans="1:8">
      <c r="A44" s="14" t="s">
        <v>7</v>
      </c>
      <c r="B44" s="49" t="s">
        <v>28</v>
      </c>
      <c r="C44" s="49" t="s">
        <v>29</v>
      </c>
      <c r="D44" s="49" t="s">
        <v>30</v>
      </c>
      <c r="E44" s="49" t="s">
        <v>31</v>
      </c>
      <c r="F44" s="197"/>
      <c r="G44" s="197"/>
      <c r="H44" s="189"/>
    </row>
    <row r="45" spans="1:8">
      <c r="A45" s="177" t="str">
        <f t="shared" ref="A45:A54" si="7">(A18)</f>
        <v>ALTO EN SODIO</v>
      </c>
      <c r="B45" s="198">
        <f>(B32/C32)</f>
        <v>2.20149253731343</v>
      </c>
      <c r="C45" s="198">
        <f>(C32/D32)</f>
        <v>3.76404494382022</v>
      </c>
      <c r="D45" s="198">
        <f>((B32+C32)/D32)</f>
        <v>12.0505617977528</v>
      </c>
      <c r="E45" s="198">
        <f>(B32/D32)</f>
        <v>8.28651685393258</v>
      </c>
      <c r="F45" s="197"/>
      <c r="G45" s="197"/>
      <c r="H45" s="189"/>
    </row>
    <row r="46" spans="1:8">
      <c r="A46" s="180" t="str">
        <f t="shared" si="7"/>
        <v>BAJO EN CALCIO</v>
      </c>
      <c r="B46" s="199">
        <f t="shared" ref="B46:C54" si="8">(B33/C33)</f>
        <v>1.85231923601637</v>
      </c>
      <c r="C46" s="199">
        <f t="shared" si="8"/>
        <v>2.38956805215974</v>
      </c>
      <c r="D46" s="199">
        <f t="shared" ref="D46:D54" si="9">((B33+C33)/D33)</f>
        <v>6.8158109209454</v>
      </c>
      <c r="E46" s="199">
        <f t="shared" ref="E46:E54" si="10">(B33/D33)</f>
        <v>4.42624286878566</v>
      </c>
      <c r="F46" s="197"/>
      <c r="G46" s="197"/>
      <c r="H46" s="189"/>
    </row>
    <row r="47" spans="1:8">
      <c r="A47" s="177" t="str">
        <f t="shared" si="7"/>
        <v>BAJO EN POTASIO</v>
      </c>
      <c r="B47" s="198">
        <f t="shared" si="8"/>
        <v>2.23978014428032</v>
      </c>
      <c r="C47" s="198">
        <f t="shared" si="8"/>
        <v>14.9282051282051</v>
      </c>
      <c r="D47" s="198">
        <f t="shared" si="9"/>
        <v>48.3641025641026</v>
      </c>
      <c r="E47" s="198">
        <f t="shared" si="10"/>
        <v>33.4358974358974</v>
      </c>
      <c r="F47" s="197"/>
      <c r="G47" s="197"/>
      <c r="H47" s="189"/>
    </row>
    <row r="48" spans="1:8">
      <c r="A48" s="180" t="str">
        <f t="shared" si="7"/>
        <v>BAJO EN MAGNESIO</v>
      </c>
      <c r="B48" s="199">
        <f t="shared" si="8"/>
        <v>10.8928</v>
      </c>
      <c r="C48" s="199">
        <f t="shared" si="8"/>
        <v>0.263490725126476</v>
      </c>
      <c r="D48" s="199">
        <f t="shared" si="9"/>
        <v>3.13364249578415</v>
      </c>
      <c r="E48" s="199">
        <f t="shared" si="10"/>
        <v>2.87015177065767</v>
      </c>
      <c r="F48" s="197"/>
      <c r="G48" s="197"/>
      <c r="H48" s="189"/>
    </row>
    <row r="49" spans="1:8">
      <c r="A49" s="177" t="str">
        <f t="shared" si="7"/>
        <v>ALTO EN CALCIO</v>
      </c>
      <c r="B49" s="198">
        <f t="shared" si="8"/>
        <v>8.25024437927664</v>
      </c>
      <c r="C49" s="198">
        <f t="shared" si="8"/>
        <v>2.34096109839817</v>
      </c>
      <c r="D49" s="198">
        <f t="shared" si="9"/>
        <v>21.6544622425629</v>
      </c>
      <c r="E49" s="198">
        <f t="shared" si="10"/>
        <v>19.3135011441648</v>
      </c>
      <c r="F49" s="197"/>
      <c r="G49" s="197"/>
      <c r="H49" s="189"/>
    </row>
    <row r="50" spans="1:8">
      <c r="A50" s="180" t="str">
        <f t="shared" si="7"/>
        <v>SUELO ACIDO</v>
      </c>
      <c r="B50" s="199">
        <f t="shared" si="8"/>
        <v>1.54907975460123</v>
      </c>
      <c r="C50" s="199">
        <f t="shared" si="8"/>
        <v>2.91071428571429</v>
      </c>
      <c r="D50" s="199">
        <f t="shared" si="9"/>
        <v>7.41964285714286</v>
      </c>
      <c r="E50" s="199">
        <f t="shared" si="10"/>
        <v>4.50892857142857</v>
      </c>
      <c r="F50" s="197"/>
      <c r="G50" s="197"/>
      <c r="H50" s="189"/>
    </row>
    <row r="51" spans="1:8">
      <c r="A51" s="177">
        <f t="shared" si="7"/>
        <v>7</v>
      </c>
      <c r="B51" s="198" t="e">
        <f t="shared" si="8"/>
        <v>#DIV/0!</v>
      </c>
      <c r="C51" s="198" t="e">
        <f t="shared" si="8"/>
        <v>#DIV/0!</v>
      </c>
      <c r="D51" s="198" t="e">
        <f t="shared" si="9"/>
        <v>#DIV/0!</v>
      </c>
      <c r="E51" s="198" t="e">
        <f t="shared" si="10"/>
        <v>#DIV/0!</v>
      </c>
      <c r="F51" s="197"/>
      <c r="G51" s="197"/>
      <c r="H51" s="189"/>
    </row>
    <row r="52" spans="1:8">
      <c r="A52" s="180">
        <f t="shared" si="7"/>
        <v>8</v>
      </c>
      <c r="B52" s="199" t="e">
        <f t="shared" si="8"/>
        <v>#DIV/0!</v>
      </c>
      <c r="C52" s="199" t="e">
        <f t="shared" si="8"/>
        <v>#DIV/0!</v>
      </c>
      <c r="D52" s="199" t="e">
        <f t="shared" si="9"/>
        <v>#DIV/0!</v>
      </c>
      <c r="E52" s="199" t="e">
        <f t="shared" si="10"/>
        <v>#DIV/0!</v>
      </c>
      <c r="F52" s="197"/>
      <c r="G52" s="197"/>
      <c r="H52" s="189"/>
    </row>
    <row r="53" spans="1:8">
      <c r="A53" s="177">
        <f t="shared" si="7"/>
        <v>9</v>
      </c>
      <c r="B53" s="198" t="e">
        <f t="shared" si="8"/>
        <v>#DIV/0!</v>
      </c>
      <c r="C53" s="198" t="e">
        <f t="shared" si="8"/>
        <v>#DIV/0!</v>
      </c>
      <c r="D53" s="198" t="e">
        <f t="shared" si="9"/>
        <v>#DIV/0!</v>
      </c>
      <c r="E53" s="198" t="e">
        <f t="shared" si="10"/>
        <v>#DIV/0!</v>
      </c>
      <c r="F53" s="197"/>
      <c r="G53" s="197"/>
      <c r="H53" s="189"/>
    </row>
    <row r="54" spans="1:8">
      <c r="A54" s="180">
        <f t="shared" si="7"/>
        <v>10</v>
      </c>
      <c r="B54" s="199" t="e">
        <f t="shared" si="8"/>
        <v>#DIV/0!</v>
      </c>
      <c r="C54" s="199" t="e">
        <f t="shared" si="8"/>
        <v>#DIV/0!</v>
      </c>
      <c r="D54" s="199" t="e">
        <f t="shared" si="9"/>
        <v>#DIV/0!</v>
      </c>
      <c r="E54" s="199" t="e">
        <f t="shared" si="10"/>
        <v>#DIV/0!</v>
      </c>
      <c r="F54" s="197"/>
      <c r="G54" s="197"/>
      <c r="H54" s="189"/>
    </row>
    <row r="55" spans="1:8">
      <c r="A55" s="27" t="s">
        <v>21</v>
      </c>
      <c r="B55" s="29" t="s">
        <v>32</v>
      </c>
      <c r="C55" s="29" t="s">
        <v>33</v>
      </c>
      <c r="D55" s="29" t="s">
        <v>34</v>
      </c>
      <c r="E55" s="29" t="s">
        <v>35</v>
      </c>
      <c r="F55" s="197"/>
      <c r="G55" s="197"/>
      <c r="H55" s="189"/>
    </row>
    <row r="56" spans="1:8">
      <c r="A56" s="31"/>
      <c r="B56" s="33"/>
      <c r="C56" s="33"/>
      <c r="D56" s="33"/>
      <c r="E56" s="33"/>
      <c r="F56" s="200"/>
      <c r="G56" s="200"/>
      <c r="H56" s="195"/>
    </row>
    <row r="58" ht="15.75" spans="1:8">
      <c r="A58" s="201" t="s">
        <v>36</v>
      </c>
      <c r="B58" s="202"/>
      <c r="C58" s="202"/>
      <c r="D58" s="202"/>
      <c r="E58" s="202"/>
      <c r="F58" s="202"/>
      <c r="G58" s="202"/>
      <c r="H58" s="203"/>
    </row>
    <row r="59" spans="1:8">
      <c r="A59" s="204" t="s">
        <v>37</v>
      </c>
      <c r="B59" s="205"/>
      <c r="C59" s="205"/>
      <c r="D59" s="205"/>
      <c r="E59" s="205"/>
      <c r="F59" s="205"/>
      <c r="G59" s="205"/>
      <c r="H59" s="206"/>
    </row>
    <row r="60" spans="1:8">
      <c r="A60" s="207" t="s">
        <v>38</v>
      </c>
      <c r="B60" s="208"/>
      <c r="C60" s="208"/>
      <c r="D60" s="208"/>
      <c r="E60" s="208"/>
      <c r="F60" s="208"/>
      <c r="G60" s="208"/>
      <c r="H60" s="209"/>
    </row>
    <row r="61" spans="1:8">
      <c r="A61" s="210" t="s">
        <v>39</v>
      </c>
      <c r="B61" s="211"/>
      <c r="C61" s="211"/>
      <c r="D61" s="211"/>
      <c r="E61" s="211"/>
      <c r="F61" s="205"/>
      <c r="G61" s="205"/>
      <c r="H61" s="206"/>
    </row>
    <row r="62" spans="1:8">
      <c r="A62" s="212" t="s">
        <v>40</v>
      </c>
      <c r="B62" s="213"/>
      <c r="C62" s="214" t="s">
        <v>41</v>
      </c>
      <c r="D62" s="214"/>
      <c r="E62" s="214"/>
      <c r="F62" s="215"/>
      <c r="G62" s="215"/>
      <c r="H62" s="209"/>
    </row>
    <row r="63" spans="1:8">
      <c r="A63" s="204" t="s">
        <v>42</v>
      </c>
      <c r="B63" s="205"/>
      <c r="C63" s="205"/>
      <c r="D63" s="205"/>
      <c r="E63" s="205"/>
      <c r="F63" s="205"/>
      <c r="G63" s="205"/>
      <c r="H63" s="206"/>
    </row>
    <row r="64" spans="1:8">
      <c r="A64" s="212" t="s">
        <v>43</v>
      </c>
      <c r="B64" s="215"/>
      <c r="C64" s="215"/>
      <c r="D64" s="215"/>
      <c r="E64" s="215"/>
      <c r="F64" s="215"/>
      <c r="G64" s="215"/>
      <c r="H64" s="209"/>
    </row>
    <row r="65" spans="1:8">
      <c r="A65" s="204" t="s">
        <v>44</v>
      </c>
      <c r="B65" s="205"/>
      <c r="C65" s="205"/>
      <c r="D65" s="205"/>
      <c r="E65" s="205"/>
      <c r="F65" s="205"/>
      <c r="G65" s="205"/>
      <c r="H65" s="206"/>
    </row>
    <row r="66" spans="1:8">
      <c r="A66" s="225" t="s">
        <v>45</v>
      </c>
      <c r="B66" s="226"/>
      <c r="C66" s="226"/>
      <c r="D66" s="226"/>
      <c r="E66" s="226"/>
      <c r="F66" s="226"/>
      <c r="G66" s="226"/>
      <c r="H66" s="227"/>
    </row>
  </sheetData>
  <mergeCells count="15">
    <mergeCell ref="A2:H2"/>
    <mergeCell ref="A3:H3"/>
    <mergeCell ref="A4:H4"/>
    <mergeCell ref="A5:H5"/>
    <mergeCell ref="A14:H14"/>
    <mergeCell ref="A15:H15"/>
    <mergeCell ref="B16:G16"/>
    <mergeCell ref="B30:G30"/>
    <mergeCell ref="B43:E43"/>
    <mergeCell ref="A58:H58"/>
    <mergeCell ref="A55:A56"/>
    <mergeCell ref="B55:B56"/>
    <mergeCell ref="C55:C56"/>
    <mergeCell ref="D55:D56"/>
    <mergeCell ref="E55:E56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topLeftCell="A3" workbookViewId="0">
      <selection activeCell="M9" sqref="M9"/>
    </sheetView>
  </sheetViews>
  <sheetFormatPr defaultColWidth="11" defaultRowHeight="15"/>
  <cols>
    <col min="1" max="1" width="24" customWidth="1"/>
    <col min="8" max="8" width="14.5714285714286" customWidth="1"/>
    <col min="24" max="24" width="25.1428571428571" customWidth="1"/>
  </cols>
  <sheetData>
    <row r="1" spans="1:8">
      <c r="A1" s="2"/>
      <c r="B1" s="3"/>
      <c r="C1" s="3"/>
      <c r="D1" s="3"/>
      <c r="E1" s="3"/>
      <c r="F1" s="3"/>
      <c r="G1" s="3"/>
      <c r="H1" s="4"/>
    </row>
    <row r="2" ht="18" spans="1:8">
      <c r="A2" s="83" t="s">
        <v>46</v>
      </c>
      <c r="B2" s="84"/>
      <c r="C2" s="84"/>
      <c r="D2" s="84"/>
      <c r="E2" s="84"/>
      <c r="F2" s="84"/>
      <c r="G2" s="84"/>
      <c r="H2" s="85"/>
    </row>
    <row r="3" ht="15.75" spans="1:8">
      <c r="A3" s="8" t="s">
        <v>2</v>
      </c>
      <c r="B3" s="9"/>
      <c r="C3" s="9"/>
      <c r="D3" s="9"/>
      <c r="E3" s="9"/>
      <c r="F3" s="9"/>
      <c r="G3" s="9"/>
      <c r="H3" s="10"/>
    </row>
    <row r="4" spans="1:8">
      <c r="A4" s="109" t="s">
        <v>3</v>
      </c>
      <c r="B4" s="88"/>
      <c r="C4" s="88"/>
      <c r="D4" s="88"/>
      <c r="E4" s="88"/>
      <c r="F4" s="88"/>
      <c r="G4" s="88"/>
      <c r="H4" s="110"/>
    </row>
    <row r="5" ht="17.25" customHeight="1" spans="1:20">
      <c r="A5" s="14" t="s">
        <v>47</v>
      </c>
      <c r="B5" s="15" t="s">
        <v>5</v>
      </c>
      <c r="C5" s="15"/>
      <c r="D5" s="15"/>
      <c r="E5" s="15"/>
      <c r="F5" s="15"/>
      <c r="G5" s="15"/>
      <c r="H5" s="16" t="s">
        <v>6</v>
      </c>
      <c r="O5" s="121"/>
      <c r="P5" s="122"/>
      <c r="Q5" s="133"/>
      <c r="R5" s="134"/>
      <c r="S5" s="135"/>
      <c r="T5" s="132"/>
    </row>
    <row r="6" ht="18.75" spans="1:20">
      <c r="A6" s="14"/>
      <c r="B6" s="15" t="s">
        <v>8</v>
      </c>
      <c r="C6" s="15" t="s">
        <v>9</v>
      </c>
      <c r="D6" s="15" t="s">
        <v>10</v>
      </c>
      <c r="E6" s="15" t="s">
        <v>11</v>
      </c>
      <c r="F6" s="17" t="s">
        <v>12</v>
      </c>
      <c r="G6" s="17" t="s">
        <v>13</v>
      </c>
      <c r="H6" s="16" t="s">
        <v>48</v>
      </c>
      <c r="O6" s="123"/>
      <c r="P6" s="124"/>
      <c r="Q6" s="136"/>
      <c r="R6" s="136"/>
      <c r="S6" s="136"/>
      <c r="T6" s="132"/>
    </row>
    <row r="7" ht="18.75" spans="1:20">
      <c r="A7" s="52" t="str">
        <f>(INICIO!A18)</f>
        <v>ALTO EN SODIO</v>
      </c>
      <c r="B7" s="111">
        <f>(INICIO!B18)</f>
        <v>59</v>
      </c>
      <c r="C7" s="111">
        <f>(INICIO!C18)</f>
        <v>26.8</v>
      </c>
      <c r="D7" s="111">
        <f>(INICIO!D18)</f>
        <v>7.12</v>
      </c>
      <c r="E7" s="111">
        <f>(INICIO!E18)</f>
        <v>6.98</v>
      </c>
      <c r="F7" s="111">
        <f>(INICIO!F18)</f>
        <v>0</v>
      </c>
      <c r="G7" s="111">
        <f>(INICIO!G18)</f>
        <v>0</v>
      </c>
      <c r="H7" s="112">
        <f>(INICIO!H18)</f>
        <v>29.5</v>
      </c>
      <c r="I7" s="126"/>
      <c r="J7" s="126"/>
      <c r="K7" s="126"/>
      <c r="O7" s="123"/>
      <c r="P7" s="124"/>
      <c r="Q7" s="138"/>
      <c r="R7" s="138"/>
      <c r="S7" s="138"/>
      <c r="T7" s="132"/>
    </row>
    <row r="8" ht="18.75" spans="1:20">
      <c r="A8" s="55" t="str">
        <f>(INICIO!A19)</f>
        <v>BAJO EN CALCIO</v>
      </c>
      <c r="B8" s="113">
        <f>(INICIO!B19)</f>
        <v>54.31</v>
      </c>
      <c r="C8" s="113">
        <f>(INICIO!C19)</f>
        <v>29.32</v>
      </c>
      <c r="D8" s="113">
        <f>(INICIO!D19)</f>
        <v>12.27</v>
      </c>
      <c r="E8" s="113">
        <f>(INICIO!E19)</f>
        <v>4.1</v>
      </c>
      <c r="F8" s="113">
        <f>(INICIO!F19)</f>
        <v>0</v>
      </c>
      <c r="G8" s="113">
        <f>(INICIO!G19)</f>
        <v>0</v>
      </c>
      <c r="H8" s="114">
        <f>(INICIO!H19)</f>
        <v>44.83</v>
      </c>
      <c r="I8" s="126"/>
      <c r="J8" s="126"/>
      <c r="K8" s="126"/>
      <c r="O8" s="123"/>
      <c r="P8" s="124"/>
      <c r="Q8" s="138"/>
      <c r="R8" s="138"/>
      <c r="S8" s="138"/>
      <c r="T8" s="132"/>
    </row>
    <row r="9" ht="18.75" spans="1:20">
      <c r="A9" s="52" t="str">
        <f>(INICIO!A20)</f>
        <v>BAJO EN POTASIO</v>
      </c>
      <c r="B9" s="111">
        <f>(INICIO!B20)</f>
        <v>65.2</v>
      </c>
      <c r="C9" s="111">
        <f>(INICIO!C20)</f>
        <v>29.11</v>
      </c>
      <c r="D9" s="111">
        <f>(INICIO!D20)</f>
        <v>1.95</v>
      </c>
      <c r="E9" s="111">
        <f>(INICIO!E20)</f>
        <v>3.74</v>
      </c>
      <c r="F9" s="111">
        <f>(INICIO!F20)</f>
        <v>0</v>
      </c>
      <c r="G9" s="111">
        <f>(INICIO!G20)</f>
        <v>0</v>
      </c>
      <c r="H9" s="112">
        <f>(INICIO!H20)</f>
        <v>48.03</v>
      </c>
      <c r="I9" s="126"/>
      <c r="J9" s="126"/>
      <c r="K9" s="126"/>
      <c r="O9" s="123"/>
      <c r="P9" s="124"/>
      <c r="Q9" s="138"/>
      <c r="R9" s="138"/>
      <c r="S9" s="138"/>
      <c r="T9" s="132"/>
    </row>
    <row r="10" ht="15.75" spans="1:20">
      <c r="A10" s="55" t="str">
        <f>(INICIO!A21)</f>
        <v>BAJO EN MAGNESIO</v>
      </c>
      <c r="B10" s="113">
        <f>(INICIO!B21)</f>
        <v>68.08</v>
      </c>
      <c r="C10" s="113">
        <f>(INICIO!C21)</f>
        <v>6.25</v>
      </c>
      <c r="D10" s="113">
        <f>(INICIO!D21)</f>
        <v>23.72</v>
      </c>
      <c r="E10" s="113">
        <f>(INICIO!E21)</f>
        <v>1.96</v>
      </c>
      <c r="F10" s="113">
        <f>(INICIO!F21)</f>
        <v>0</v>
      </c>
      <c r="G10" s="113">
        <f>(INICIO!G21)</f>
        <v>0</v>
      </c>
      <c r="H10" s="114">
        <f>(INICIO!H21)</f>
        <v>31.73</v>
      </c>
      <c r="I10" s="126"/>
      <c r="J10" s="126"/>
      <c r="K10" s="126"/>
      <c r="O10" s="127"/>
      <c r="P10" s="124"/>
      <c r="Q10" s="138"/>
      <c r="R10" s="138"/>
      <c r="S10" s="138"/>
      <c r="T10" s="132"/>
    </row>
    <row r="11" ht="15.75" spans="1:20">
      <c r="A11" s="52" t="str">
        <f>(INICIO!A22)</f>
        <v>ALTO EN CALCIO</v>
      </c>
      <c r="B11" s="111">
        <f>(INICIO!B22)</f>
        <v>84.4</v>
      </c>
      <c r="C11" s="111">
        <f>(INICIO!C22)</f>
        <v>10.23</v>
      </c>
      <c r="D11" s="111">
        <f>(INICIO!D22)</f>
        <v>4.37</v>
      </c>
      <c r="E11" s="111">
        <f>(INICIO!E22)</f>
        <v>1</v>
      </c>
      <c r="F11" s="111">
        <f>(INICIO!F22)</f>
        <v>0</v>
      </c>
      <c r="G11" s="111">
        <f>(INICIO!G22)</f>
        <v>0</v>
      </c>
      <c r="H11" s="112">
        <f>(INICIO!H22)</f>
        <v>60</v>
      </c>
      <c r="I11" s="126"/>
      <c r="J11" s="126"/>
      <c r="K11" s="126"/>
      <c r="O11" s="127"/>
      <c r="P11" s="124"/>
      <c r="Q11" s="138"/>
      <c r="R11" s="138"/>
      <c r="S11" s="138"/>
      <c r="T11" s="132"/>
    </row>
    <row r="12" ht="15.75" spans="1:20">
      <c r="A12" s="55" t="str">
        <f>(INICIO!A23)</f>
        <v>SUELO ACIDO</v>
      </c>
      <c r="B12" s="113">
        <f>(INICIO!B23)</f>
        <v>50.5</v>
      </c>
      <c r="C12" s="113">
        <f>(INICIO!C23)</f>
        <v>32.6</v>
      </c>
      <c r="D12" s="113">
        <f>(INICIO!D23)</f>
        <v>11.2</v>
      </c>
      <c r="E12" s="113">
        <f>(INICIO!E23)</f>
        <v>1.28</v>
      </c>
      <c r="F12" s="113">
        <f>(INICIO!F23)</f>
        <v>2.79</v>
      </c>
      <c r="G12" s="113">
        <f>(INICIO!G23)</f>
        <v>1.63</v>
      </c>
      <c r="H12" s="114">
        <f>(INICIO!H23)</f>
        <v>8.59</v>
      </c>
      <c r="I12" s="126"/>
      <c r="J12" s="126"/>
      <c r="K12" s="126"/>
      <c r="O12" s="127"/>
      <c r="P12" s="124"/>
      <c r="Q12" s="138"/>
      <c r="R12" s="138"/>
      <c r="S12" s="138"/>
      <c r="T12" s="132"/>
    </row>
    <row r="13" ht="15.75" spans="1:20">
      <c r="A13" s="52">
        <f>(INICIO!A24)</f>
        <v>7</v>
      </c>
      <c r="B13" s="111">
        <f>(INICIO!B24)</f>
        <v>0</v>
      </c>
      <c r="C13" s="111">
        <f>(INICIO!C24)</f>
        <v>0</v>
      </c>
      <c r="D13" s="111">
        <f>(INICIO!D24)</f>
        <v>0</v>
      </c>
      <c r="E13" s="111">
        <f>(INICIO!E24)</f>
        <v>0</v>
      </c>
      <c r="F13" s="111">
        <f>(INICIO!F24)</f>
        <v>0</v>
      </c>
      <c r="G13" s="111">
        <f>(INICIO!G24)</f>
        <v>0</v>
      </c>
      <c r="H13" s="112">
        <f>(INICIO!H24)</f>
        <v>0</v>
      </c>
      <c r="I13" s="126"/>
      <c r="J13" s="126"/>
      <c r="K13" s="126"/>
      <c r="O13" s="127"/>
      <c r="P13" s="124"/>
      <c r="Q13" s="138"/>
      <c r="R13" s="138"/>
      <c r="S13" s="138"/>
      <c r="T13" s="132"/>
    </row>
    <row r="14" ht="15.75" spans="1:20">
      <c r="A14" s="55">
        <f>(INICIO!A25)</f>
        <v>8</v>
      </c>
      <c r="B14" s="113">
        <f>(INICIO!B25)</f>
        <v>0</v>
      </c>
      <c r="C14" s="113">
        <f>(INICIO!C25)</f>
        <v>0</v>
      </c>
      <c r="D14" s="113">
        <f>(INICIO!D25)</f>
        <v>0</v>
      </c>
      <c r="E14" s="113">
        <f>(INICIO!E25)</f>
        <v>0</v>
      </c>
      <c r="F14" s="113">
        <f>(INICIO!F25)</f>
        <v>0</v>
      </c>
      <c r="G14" s="113">
        <f>(INICIO!G25)</f>
        <v>0</v>
      </c>
      <c r="H14" s="114">
        <f>(INICIO!H25)</f>
        <v>0</v>
      </c>
      <c r="I14" s="126"/>
      <c r="J14" s="126"/>
      <c r="K14" s="126"/>
      <c r="O14" s="127"/>
      <c r="P14" s="124"/>
      <c r="Q14" s="138"/>
      <c r="R14" s="138"/>
      <c r="S14" s="138"/>
      <c r="T14" s="132"/>
    </row>
    <row r="15" ht="15.75" spans="1:20">
      <c r="A15" s="52">
        <f>(INICIO!A26)</f>
        <v>9</v>
      </c>
      <c r="B15" s="111">
        <f>(INICIO!B26)</f>
        <v>0</v>
      </c>
      <c r="C15" s="111">
        <f>(INICIO!C26)</f>
        <v>0</v>
      </c>
      <c r="D15" s="111">
        <f>(INICIO!D26)</f>
        <v>0</v>
      </c>
      <c r="E15" s="111">
        <f>(INICIO!E26)</f>
        <v>0</v>
      </c>
      <c r="F15" s="111">
        <f>(INICIO!F26)</f>
        <v>0</v>
      </c>
      <c r="G15" s="111">
        <f>(INICIO!G26)</f>
        <v>0</v>
      </c>
      <c r="H15" s="112">
        <f>(INICIO!H26)</f>
        <v>0</v>
      </c>
      <c r="I15" s="126"/>
      <c r="J15" s="126"/>
      <c r="K15" s="126"/>
      <c r="O15" s="127"/>
      <c r="P15" s="124"/>
      <c r="Q15" s="138"/>
      <c r="R15" s="138"/>
      <c r="S15" s="138"/>
      <c r="T15" s="132"/>
    </row>
    <row r="16" ht="15.75" spans="1:20">
      <c r="A16" s="55">
        <f>(INICIO!A27)</f>
        <v>10</v>
      </c>
      <c r="B16" s="113">
        <f>(INICIO!B27)</f>
        <v>0</v>
      </c>
      <c r="C16" s="113">
        <f>(INICIO!C27)</f>
        <v>0</v>
      </c>
      <c r="D16" s="113">
        <f>(INICIO!D27)</f>
        <v>0</v>
      </c>
      <c r="E16" s="113">
        <f>(INICIO!E27)</f>
        <v>0</v>
      </c>
      <c r="F16" s="113">
        <f>(INICIO!F27)</f>
        <v>0</v>
      </c>
      <c r="G16" s="113">
        <f>(INICIO!G27)</f>
        <v>0</v>
      </c>
      <c r="H16" s="114">
        <f>(INICIO!H27)</f>
        <v>0</v>
      </c>
      <c r="I16" s="126"/>
      <c r="J16" s="126"/>
      <c r="K16" s="126"/>
      <c r="O16" s="127"/>
      <c r="P16" s="124"/>
      <c r="Q16" s="138"/>
      <c r="R16" s="138"/>
      <c r="S16" s="138"/>
      <c r="T16" s="132"/>
    </row>
    <row r="17" ht="15.75" spans="1:20">
      <c r="A17" s="27" t="s">
        <v>21</v>
      </c>
      <c r="B17" s="28" t="s">
        <v>22</v>
      </c>
      <c r="C17" s="29" t="s">
        <v>23</v>
      </c>
      <c r="D17" s="29" t="s">
        <v>24</v>
      </c>
      <c r="E17" s="29" t="s">
        <v>25</v>
      </c>
      <c r="F17" s="29" t="s">
        <v>25</v>
      </c>
      <c r="G17" s="29" t="s">
        <v>25</v>
      </c>
      <c r="H17" s="30" t="s">
        <v>49</v>
      </c>
      <c r="I17" s="126"/>
      <c r="J17" s="126"/>
      <c r="K17" s="126"/>
      <c r="O17" s="128"/>
      <c r="P17" s="129"/>
      <c r="Q17" s="139"/>
      <c r="R17" s="139"/>
      <c r="S17" s="139"/>
      <c r="T17" s="132"/>
    </row>
    <row r="18" ht="15.75" spans="1:20">
      <c r="A18" s="31"/>
      <c r="B18" s="32"/>
      <c r="C18" s="33"/>
      <c r="D18" s="155"/>
      <c r="E18" s="33"/>
      <c r="F18" s="33"/>
      <c r="G18" s="33"/>
      <c r="H18" s="34"/>
      <c r="I18" s="126"/>
      <c r="J18" s="126"/>
      <c r="K18" s="126"/>
      <c r="O18" s="130" t="s">
        <v>50</v>
      </c>
      <c r="P18" s="131">
        <f>SUM(P6:P17)</f>
        <v>0</v>
      </c>
      <c r="Q18" s="140"/>
      <c r="R18" s="140"/>
      <c r="S18" s="140"/>
      <c r="T18" s="132"/>
    </row>
    <row r="19" ht="15.75" spans="1:20">
      <c r="A19" s="156"/>
      <c r="B19" s="157"/>
      <c r="C19" s="158"/>
      <c r="D19" s="159"/>
      <c r="E19" s="158"/>
      <c r="F19" s="158"/>
      <c r="G19" s="158"/>
      <c r="H19" s="158"/>
      <c r="I19" s="126"/>
      <c r="J19" s="126"/>
      <c r="K19" s="126"/>
      <c r="O19" s="130"/>
      <c r="P19" s="131"/>
      <c r="Q19" s="140"/>
      <c r="R19" s="140"/>
      <c r="S19" s="140"/>
      <c r="T19" s="132"/>
    </row>
    <row r="20" ht="15.75" spans="1:20">
      <c r="A20" s="35" t="s">
        <v>51</v>
      </c>
      <c r="B20" s="36"/>
      <c r="C20" s="36"/>
      <c r="D20" s="36"/>
      <c r="E20" s="160" t="s">
        <v>52</v>
      </c>
      <c r="F20" s="161" t="s">
        <v>53</v>
      </c>
      <c r="G20" s="162"/>
      <c r="H20" s="162"/>
      <c r="I20" s="126"/>
      <c r="J20" s="126"/>
      <c r="K20" s="126"/>
      <c r="O20" s="130"/>
      <c r="P20" s="131"/>
      <c r="Q20" s="140"/>
      <c r="R20" s="140"/>
      <c r="S20" s="140"/>
      <c r="T20" s="132"/>
    </row>
    <row r="21" ht="15.75" spans="1:20">
      <c r="A21" s="163"/>
      <c r="B21" s="164"/>
      <c r="C21" s="165"/>
      <c r="D21" s="166"/>
      <c r="E21" s="165"/>
      <c r="F21" s="165"/>
      <c r="G21" s="165"/>
      <c r="H21" s="165"/>
      <c r="I21" s="126"/>
      <c r="J21" s="126"/>
      <c r="K21" s="126"/>
      <c r="O21" s="130"/>
      <c r="P21" s="131"/>
      <c r="Q21" s="140"/>
      <c r="R21" s="140"/>
      <c r="S21" s="140"/>
      <c r="T21" s="132"/>
    </row>
    <row r="22" ht="15.75" spans="1:23">
      <c r="A22" s="41"/>
      <c r="B22" s="42"/>
      <c r="C22" s="42"/>
      <c r="D22" s="42"/>
      <c r="E22" s="42"/>
      <c r="F22" s="42"/>
      <c r="G22" s="43"/>
      <c r="H22" s="44"/>
      <c r="J22" s="132"/>
      <c r="K22" s="126"/>
      <c r="L22" s="126"/>
      <c r="M22" s="126"/>
      <c r="N22" s="126"/>
      <c r="O22" s="126"/>
      <c r="S22" s="141"/>
      <c r="T22" s="142"/>
      <c r="U22" s="142"/>
      <c r="V22" s="142"/>
      <c r="W22" s="142"/>
    </row>
    <row r="23" customHeight="1" spans="1:23">
      <c r="A23" s="45" t="s">
        <v>47</v>
      </c>
      <c r="B23" s="46" t="s">
        <v>54</v>
      </c>
      <c r="C23" s="46"/>
      <c r="D23" s="46"/>
      <c r="E23" s="46"/>
      <c r="F23" s="47" t="s">
        <v>55</v>
      </c>
      <c r="G23" s="47"/>
      <c r="H23" s="167"/>
      <c r="J23" s="132"/>
      <c r="K23" s="126"/>
      <c r="L23" s="126"/>
      <c r="M23" s="126"/>
      <c r="N23" s="126"/>
      <c r="O23" s="126"/>
      <c r="S23" s="141"/>
      <c r="T23" s="142"/>
      <c r="U23" s="142"/>
      <c r="V23" s="142"/>
      <c r="W23" s="142"/>
    </row>
    <row r="24" customHeight="1" spans="1:23">
      <c r="A24" s="14"/>
      <c r="B24" s="49" t="s">
        <v>28</v>
      </c>
      <c r="C24" s="49" t="s">
        <v>29</v>
      </c>
      <c r="D24" s="49" t="s">
        <v>30</v>
      </c>
      <c r="E24" s="49" t="s">
        <v>31</v>
      </c>
      <c r="F24" s="50" t="s">
        <v>56</v>
      </c>
      <c r="G24" s="50"/>
      <c r="H24" s="167"/>
      <c r="J24" s="132"/>
      <c r="K24" s="126"/>
      <c r="L24" s="126"/>
      <c r="M24" s="126"/>
      <c r="N24" s="126"/>
      <c r="O24" s="126"/>
      <c r="S24" s="141"/>
      <c r="T24" s="142"/>
      <c r="U24" s="142"/>
      <c r="V24" s="142"/>
      <c r="W24" s="142"/>
    </row>
    <row r="25" customHeight="1" spans="1:23">
      <c r="A25" s="14"/>
      <c r="B25" s="49"/>
      <c r="C25" s="49"/>
      <c r="D25" s="49"/>
      <c r="E25" s="49"/>
      <c r="F25" s="50" t="s">
        <v>57</v>
      </c>
      <c r="G25" s="50"/>
      <c r="H25" s="51"/>
      <c r="J25" s="132"/>
      <c r="K25" s="126"/>
      <c r="L25" s="126"/>
      <c r="M25" s="126"/>
      <c r="N25" s="126"/>
      <c r="O25" s="126"/>
      <c r="S25" s="141"/>
      <c r="T25" s="142"/>
      <c r="U25" s="142"/>
      <c r="V25" s="142"/>
      <c r="W25" s="142"/>
    </row>
    <row r="26" ht="15.75" spans="1:23">
      <c r="A26" s="52" t="str">
        <f>(A7)</f>
        <v>ALTO EN SODIO</v>
      </c>
      <c r="B26" s="53">
        <f>(B7/C7)</f>
        <v>2.20149253731343</v>
      </c>
      <c r="C26" s="53">
        <f>(C7/D7)</f>
        <v>3.76404494382022</v>
      </c>
      <c r="D26" s="53">
        <f t="shared" ref="D26:D35" si="0">((B7+C7)/D7)</f>
        <v>12.0505617977528</v>
      </c>
      <c r="E26" s="53">
        <f>(B7/D7)</f>
        <v>8.28651685393258</v>
      </c>
      <c r="F26" s="168">
        <f>(X51)</f>
        <v>-17841.6</v>
      </c>
      <c r="G26" s="168"/>
      <c r="H26" s="169"/>
      <c r="J26" s="132"/>
      <c r="K26" s="126"/>
      <c r="L26" s="126"/>
      <c r="M26" s="126"/>
      <c r="N26" s="126"/>
      <c r="O26" s="126"/>
      <c r="S26" s="141"/>
      <c r="T26" s="142"/>
      <c r="U26" s="142"/>
      <c r="V26" s="142"/>
      <c r="W26" s="142"/>
    </row>
    <row r="27" ht="15.75" spans="1:23">
      <c r="A27" s="55" t="str">
        <f t="shared" ref="A27:A35" si="1">(A8)</f>
        <v>BAJO EN CALCIO</v>
      </c>
      <c r="B27" s="56">
        <f t="shared" ref="B27:C27" si="2">(B8/C8)</f>
        <v>1.85231923601637</v>
      </c>
      <c r="C27" s="56">
        <f t="shared" si="2"/>
        <v>2.38956805215974</v>
      </c>
      <c r="D27" s="56">
        <f t="shared" si="0"/>
        <v>6.8158109209454</v>
      </c>
      <c r="E27" s="56">
        <f t="shared" ref="E27:E35" si="3">(B8/D8)</f>
        <v>4.42624286878566</v>
      </c>
      <c r="F27" s="170">
        <f t="shared" ref="F27:F35" si="4">(X52)</f>
        <v>-31180.1616</v>
      </c>
      <c r="G27" s="170"/>
      <c r="H27" s="169"/>
      <c r="J27" s="132"/>
      <c r="K27" s="126"/>
      <c r="L27" s="126"/>
      <c r="M27" s="126"/>
      <c r="N27" s="126"/>
      <c r="O27" s="126"/>
      <c r="S27" s="141"/>
      <c r="T27" s="142"/>
      <c r="U27" s="142"/>
      <c r="V27" s="142"/>
      <c r="W27" s="142"/>
    </row>
    <row r="28" ht="15.75" spans="1:23">
      <c r="A28" s="52" t="str">
        <f t="shared" si="1"/>
        <v>BAJO EN POTASIO</v>
      </c>
      <c r="B28" s="53">
        <f t="shared" ref="B28:C28" si="5">(B9/C9)</f>
        <v>2.23978014428032</v>
      </c>
      <c r="C28" s="53">
        <f t="shared" si="5"/>
        <v>14.9282051282051</v>
      </c>
      <c r="D28" s="53">
        <f t="shared" si="0"/>
        <v>48.3641025641026</v>
      </c>
      <c r="E28" s="53">
        <f t="shared" si="3"/>
        <v>33.4358974358974</v>
      </c>
      <c r="F28" s="168">
        <f t="shared" si="4"/>
        <v>-33042.7188</v>
      </c>
      <c r="G28" s="168"/>
      <c r="H28" s="51"/>
      <c r="J28" s="132"/>
      <c r="K28" s="126"/>
      <c r="L28" s="126"/>
      <c r="M28" s="126"/>
      <c r="N28" s="126"/>
      <c r="O28" s="126"/>
      <c r="S28" s="141"/>
      <c r="T28" s="142"/>
      <c r="U28" s="142"/>
      <c r="V28" s="142"/>
      <c r="W28" s="142"/>
    </row>
    <row r="29" ht="15.75" spans="1:23">
      <c r="A29" s="55" t="str">
        <f t="shared" si="1"/>
        <v>BAJO EN MAGNESIO</v>
      </c>
      <c r="B29" s="56">
        <f t="shared" ref="B29:C29" si="6">(B10/C10)</f>
        <v>10.8928</v>
      </c>
      <c r="C29" s="56">
        <f t="shared" si="6"/>
        <v>0.263490725126476</v>
      </c>
      <c r="D29" s="56">
        <f t="shared" si="0"/>
        <v>3.13364249578415</v>
      </c>
      <c r="E29" s="56">
        <f t="shared" si="3"/>
        <v>2.87015177065767</v>
      </c>
      <c r="F29" s="170">
        <f t="shared" si="4"/>
        <v>4283.55</v>
      </c>
      <c r="G29" s="170"/>
      <c r="H29" s="51"/>
      <c r="J29" s="132"/>
      <c r="K29" s="126"/>
      <c r="L29" s="126"/>
      <c r="M29" s="126"/>
      <c r="N29" s="126"/>
      <c r="O29" s="126"/>
      <c r="S29" s="141"/>
      <c r="T29" s="142"/>
      <c r="U29" s="142"/>
      <c r="V29" s="142"/>
      <c r="W29" s="142"/>
    </row>
    <row r="30" ht="15.75" spans="1:23">
      <c r="A30" s="52" t="str">
        <f t="shared" si="1"/>
        <v>ALTO EN CALCIO</v>
      </c>
      <c r="B30" s="53">
        <f t="shared" ref="B30:C30" si="7">(B11/C11)</f>
        <v>8.25024437927664</v>
      </c>
      <c r="C30" s="53">
        <f t="shared" si="7"/>
        <v>2.34096109839817</v>
      </c>
      <c r="D30" s="53">
        <f t="shared" si="0"/>
        <v>21.6544622425629</v>
      </c>
      <c r="E30" s="53">
        <f t="shared" si="3"/>
        <v>19.3135011441648</v>
      </c>
      <c r="F30" s="168">
        <f t="shared" si="4"/>
        <v>-496.800000000001</v>
      </c>
      <c r="G30" s="168"/>
      <c r="H30" s="51"/>
      <c r="J30" s="132"/>
      <c r="K30" s="126"/>
      <c r="L30" s="126"/>
      <c r="M30" s="126"/>
      <c r="N30" s="126"/>
      <c r="O30" s="126"/>
      <c r="S30" s="141"/>
      <c r="T30" s="142"/>
      <c r="U30" s="142"/>
      <c r="V30" s="142"/>
      <c r="W30" s="142"/>
    </row>
    <row r="31" ht="15.75" spans="1:23">
      <c r="A31" s="55" t="str">
        <f t="shared" si="1"/>
        <v>SUELO ACIDO</v>
      </c>
      <c r="B31" s="56">
        <f t="shared" ref="B31:C31" si="8">(B12/C12)</f>
        <v>1.54907975460123</v>
      </c>
      <c r="C31" s="56">
        <f t="shared" si="8"/>
        <v>2.91071428571429</v>
      </c>
      <c r="D31" s="56">
        <f t="shared" si="0"/>
        <v>7.41964285714286</v>
      </c>
      <c r="E31" s="56">
        <f t="shared" si="3"/>
        <v>4.50892857142857</v>
      </c>
      <c r="F31" s="170">
        <f t="shared" si="4"/>
        <v>-6988.824</v>
      </c>
      <c r="G31" s="170"/>
      <c r="H31" s="51"/>
      <c r="J31" s="132"/>
      <c r="K31" s="126"/>
      <c r="L31" s="126"/>
      <c r="M31" s="126"/>
      <c r="N31" s="126"/>
      <c r="O31" s="126"/>
      <c r="S31" s="141"/>
      <c r="T31" s="142"/>
      <c r="U31" s="142"/>
      <c r="V31" s="142"/>
      <c r="W31" s="142"/>
    </row>
    <row r="32" ht="15.75" spans="1:23">
      <c r="A32" s="52">
        <f t="shared" si="1"/>
        <v>7</v>
      </c>
      <c r="B32" s="53" t="e">
        <f t="shared" ref="B32:C32" si="9">(B13/C13)</f>
        <v>#DIV/0!</v>
      </c>
      <c r="C32" s="53" t="e">
        <f t="shared" si="9"/>
        <v>#DIV/0!</v>
      </c>
      <c r="D32" s="53" t="e">
        <f t="shared" si="0"/>
        <v>#DIV/0!</v>
      </c>
      <c r="E32" s="53" t="e">
        <f t="shared" si="3"/>
        <v>#DIV/0!</v>
      </c>
      <c r="F32" s="168">
        <f t="shared" si="4"/>
        <v>0</v>
      </c>
      <c r="G32" s="168"/>
      <c r="H32" s="51"/>
      <c r="J32" s="132"/>
      <c r="K32" s="126"/>
      <c r="L32" s="126"/>
      <c r="M32" s="126"/>
      <c r="N32" s="126"/>
      <c r="O32" s="126"/>
      <c r="S32" s="141"/>
      <c r="T32" s="142"/>
      <c r="U32" s="142"/>
      <c r="V32" s="142"/>
      <c r="W32" s="142"/>
    </row>
    <row r="33" ht="15.75" spans="1:23">
      <c r="A33" s="55">
        <f t="shared" si="1"/>
        <v>8</v>
      </c>
      <c r="B33" s="56" t="e">
        <f t="shared" ref="B33:C33" si="10">(B14/C14)</f>
        <v>#DIV/0!</v>
      </c>
      <c r="C33" s="56" t="e">
        <f t="shared" si="10"/>
        <v>#DIV/0!</v>
      </c>
      <c r="D33" s="56" t="e">
        <f t="shared" si="0"/>
        <v>#DIV/0!</v>
      </c>
      <c r="E33" s="56" t="e">
        <f t="shared" si="3"/>
        <v>#DIV/0!</v>
      </c>
      <c r="F33" s="170">
        <f t="shared" si="4"/>
        <v>0</v>
      </c>
      <c r="G33" s="170"/>
      <c r="H33" s="51"/>
      <c r="J33" s="132"/>
      <c r="K33" s="126"/>
      <c r="L33" s="126"/>
      <c r="M33" s="126"/>
      <c r="N33" s="126"/>
      <c r="O33" s="126"/>
      <c r="S33" s="141"/>
      <c r="T33" s="142"/>
      <c r="U33" s="142"/>
      <c r="V33" s="142"/>
      <c r="W33" s="142"/>
    </row>
    <row r="34" ht="15.75" spans="1:23">
      <c r="A34" s="52">
        <f t="shared" si="1"/>
        <v>9</v>
      </c>
      <c r="B34" s="53" t="e">
        <f t="shared" ref="B34:C34" si="11">(B15/C15)</f>
        <v>#DIV/0!</v>
      </c>
      <c r="C34" s="53" t="e">
        <f t="shared" si="11"/>
        <v>#DIV/0!</v>
      </c>
      <c r="D34" s="53" t="e">
        <f t="shared" si="0"/>
        <v>#DIV/0!</v>
      </c>
      <c r="E34" s="53" t="e">
        <f t="shared" si="3"/>
        <v>#DIV/0!</v>
      </c>
      <c r="F34" s="168">
        <f t="shared" si="4"/>
        <v>0</v>
      </c>
      <c r="G34" s="168"/>
      <c r="H34" s="51"/>
      <c r="J34" s="132"/>
      <c r="K34" s="126"/>
      <c r="L34" s="126"/>
      <c r="M34" s="126"/>
      <c r="N34" s="126"/>
      <c r="O34" s="126"/>
      <c r="S34" s="141"/>
      <c r="T34" s="142"/>
      <c r="U34" s="142"/>
      <c r="V34" s="142"/>
      <c r="W34" s="142"/>
    </row>
    <row r="35" ht="15.75" spans="1:23">
      <c r="A35" s="55">
        <f t="shared" si="1"/>
        <v>10</v>
      </c>
      <c r="B35" s="56" t="e">
        <f t="shared" ref="B35:C35" si="12">(B16/C16)</f>
        <v>#DIV/0!</v>
      </c>
      <c r="C35" s="56" t="e">
        <f t="shared" si="12"/>
        <v>#DIV/0!</v>
      </c>
      <c r="D35" s="56" t="e">
        <f t="shared" si="0"/>
        <v>#DIV/0!</v>
      </c>
      <c r="E35" s="56" t="e">
        <f t="shared" si="3"/>
        <v>#DIV/0!</v>
      </c>
      <c r="F35" s="170">
        <f t="shared" si="4"/>
        <v>0</v>
      </c>
      <c r="G35" s="170"/>
      <c r="H35" s="51"/>
      <c r="J35" s="132"/>
      <c r="K35" s="126"/>
      <c r="L35" s="126"/>
      <c r="M35" s="126"/>
      <c r="N35" s="126"/>
      <c r="O35" s="126"/>
      <c r="S35" s="141"/>
      <c r="T35" s="142"/>
      <c r="U35" s="142"/>
      <c r="V35" s="142"/>
      <c r="W35" s="142"/>
    </row>
    <row r="36" ht="15.75" spans="1:23">
      <c r="A36" s="27" t="s">
        <v>21</v>
      </c>
      <c r="B36" s="29" t="s">
        <v>32</v>
      </c>
      <c r="C36" s="29" t="s">
        <v>33</v>
      </c>
      <c r="D36" s="29" t="s">
        <v>34</v>
      </c>
      <c r="E36" s="29" t="s">
        <v>35</v>
      </c>
      <c r="F36" s="58" t="s">
        <v>58</v>
      </c>
      <c r="G36" s="59"/>
      <c r="H36" s="51"/>
      <c r="J36" s="132"/>
      <c r="K36" s="126"/>
      <c r="L36" s="126"/>
      <c r="M36" s="126"/>
      <c r="N36" s="126"/>
      <c r="O36" s="126"/>
      <c r="S36" s="141"/>
      <c r="T36" s="142"/>
      <c r="U36" s="142"/>
      <c r="V36" s="142"/>
      <c r="W36" s="142"/>
    </row>
    <row r="37" ht="15.75" spans="1:23">
      <c r="A37" s="31"/>
      <c r="B37" s="33"/>
      <c r="C37" s="33"/>
      <c r="D37" s="33"/>
      <c r="E37" s="33"/>
      <c r="F37" s="58" t="s">
        <v>59</v>
      </c>
      <c r="G37" s="60"/>
      <c r="H37" s="61"/>
      <c r="J37" s="132"/>
      <c r="K37" s="126"/>
      <c r="L37" s="126"/>
      <c r="M37" s="126"/>
      <c r="N37" s="126"/>
      <c r="O37" s="126"/>
      <c r="S37" s="141"/>
      <c r="T37" s="142"/>
      <c r="U37" s="142"/>
      <c r="V37" s="142"/>
      <c r="W37" s="142"/>
    </row>
    <row r="38" ht="15.75" spans="1:23">
      <c r="A38" s="41"/>
      <c r="B38" s="116"/>
      <c r="C38" s="116"/>
      <c r="D38" s="116"/>
      <c r="E38" s="116"/>
      <c r="F38" s="116"/>
      <c r="G38" s="117"/>
      <c r="H38" s="118"/>
      <c r="J38" s="132"/>
      <c r="K38" s="126"/>
      <c r="L38" s="126"/>
      <c r="M38" s="126"/>
      <c r="N38" s="126"/>
      <c r="O38" s="126"/>
      <c r="S38" s="141"/>
      <c r="T38" s="142"/>
      <c r="U38" s="142"/>
      <c r="V38" s="142"/>
      <c r="W38" s="142"/>
    </row>
    <row r="39" ht="15.75" spans="1:23">
      <c r="A39" s="41"/>
      <c r="B39" s="116"/>
      <c r="C39" s="116"/>
      <c r="D39" s="116"/>
      <c r="E39" s="116"/>
      <c r="F39" s="116"/>
      <c r="G39" s="117"/>
      <c r="H39" s="118"/>
      <c r="J39" s="132"/>
      <c r="K39" s="126"/>
      <c r="L39" s="126"/>
      <c r="M39" s="126"/>
      <c r="N39" s="126"/>
      <c r="O39" s="126"/>
      <c r="S39" s="141"/>
      <c r="T39" s="142"/>
      <c r="U39" s="142"/>
      <c r="V39" s="142"/>
      <c r="W39" s="142"/>
    </row>
    <row r="40" ht="15.75" spans="1:23">
      <c r="A40" s="41"/>
      <c r="B40" s="116"/>
      <c r="C40" s="116"/>
      <c r="D40" s="116"/>
      <c r="E40" s="116"/>
      <c r="F40" s="116"/>
      <c r="G40" s="117"/>
      <c r="H40" s="118"/>
      <c r="J40" s="132"/>
      <c r="K40" s="126"/>
      <c r="L40" s="126"/>
      <c r="M40" s="126"/>
      <c r="N40" s="126"/>
      <c r="O40" s="126"/>
      <c r="S40" s="141"/>
      <c r="T40" s="142"/>
      <c r="U40" s="142"/>
      <c r="V40" s="142"/>
      <c r="W40" s="142"/>
    </row>
    <row r="41" ht="15.75" spans="1:23">
      <c r="A41" s="41"/>
      <c r="B41" s="116"/>
      <c r="C41" s="116"/>
      <c r="D41" s="116"/>
      <c r="E41" s="116"/>
      <c r="F41" s="116"/>
      <c r="G41" s="117"/>
      <c r="H41" s="118"/>
      <c r="J41" s="132"/>
      <c r="K41" s="126"/>
      <c r="L41" s="126"/>
      <c r="M41" s="126"/>
      <c r="N41" s="126"/>
      <c r="O41" s="126"/>
      <c r="S41" s="141"/>
      <c r="T41" s="142"/>
      <c r="U41" s="142"/>
      <c r="V41" s="142"/>
      <c r="W41" s="142"/>
    </row>
    <row r="42" ht="15.75" spans="1:23">
      <c r="A42" s="41"/>
      <c r="B42" s="116"/>
      <c r="C42" s="116"/>
      <c r="D42" s="116"/>
      <c r="E42" s="116"/>
      <c r="F42" s="116"/>
      <c r="G42" s="117"/>
      <c r="H42" s="118"/>
      <c r="J42" s="132"/>
      <c r="K42" s="126"/>
      <c r="L42" s="126"/>
      <c r="M42" s="126"/>
      <c r="N42" s="126"/>
      <c r="O42" s="126"/>
      <c r="S42" s="141"/>
      <c r="T42" s="142"/>
      <c r="U42" s="142"/>
      <c r="V42" s="142"/>
      <c r="W42" s="142"/>
    </row>
    <row r="43" ht="15.75" spans="1:23">
      <c r="A43" s="41"/>
      <c r="B43" s="116"/>
      <c r="C43" s="116"/>
      <c r="D43" s="116"/>
      <c r="E43" s="116"/>
      <c r="F43" s="116"/>
      <c r="G43" s="117"/>
      <c r="H43" s="118"/>
      <c r="J43" s="132"/>
      <c r="K43" s="126"/>
      <c r="L43" s="126"/>
      <c r="M43" s="126"/>
      <c r="N43" s="126"/>
      <c r="O43" s="126"/>
      <c r="S43" s="141"/>
      <c r="T43" s="142"/>
      <c r="U43" s="142"/>
      <c r="V43" s="142"/>
      <c r="W43" s="142"/>
    </row>
    <row r="44" s="1" customFormat="1" ht="15.75" spans="1:23">
      <c r="A44" s="41"/>
      <c r="B44" s="119"/>
      <c r="C44" s="119"/>
      <c r="D44" s="119"/>
      <c r="E44" s="119"/>
      <c r="F44" s="119"/>
      <c r="G44" s="120"/>
      <c r="J44" s="76"/>
      <c r="K44" s="70"/>
      <c r="L44" s="70"/>
      <c r="M44" s="70"/>
      <c r="N44" s="70"/>
      <c r="O44" s="70"/>
      <c r="S44" s="76"/>
      <c r="T44" s="70"/>
      <c r="U44" s="70"/>
      <c r="V44" s="70"/>
      <c r="W44" s="70"/>
    </row>
    <row r="45" s="1" customFormat="1" customHeight="1" spans="1:23">
      <c r="A45" s="62" t="s">
        <v>60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70"/>
      <c r="N45" s="70"/>
      <c r="O45" s="70"/>
      <c r="S45" s="76"/>
      <c r="T45" s="70"/>
      <c r="U45" s="70"/>
      <c r="V45" s="70"/>
      <c r="W45" s="70"/>
    </row>
    <row r="46" s="1" customFormat="1" customHeight="1" spans="1:23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70"/>
      <c r="N46" s="70"/>
      <c r="O46" s="70"/>
      <c r="S46" s="76"/>
      <c r="T46" s="70"/>
      <c r="U46" s="70"/>
      <c r="V46" s="70"/>
      <c r="W46" s="70"/>
    </row>
    <row r="47" s="1" customFormat="1" customHeight="1" spans="1:23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70"/>
      <c r="N47" s="70"/>
      <c r="O47" s="70"/>
      <c r="S47" s="76"/>
      <c r="T47" s="70"/>
      <c r="U47" s="70"/>
      <c r="V47" s="70"/>
      <c r="W47" s="70"/>
    </row>
    <row r="48" s="1" customFormat="1" ht="15.75" spans="1:24">
      <c r="A48" s="63" t="s">
        <v>47</v>
      </c>
      <c r="B48" s="64" t="s">
        <v>5</v>
      </c>
      <c r="C48" s="64"/>
      <c r="D48" s="64"/>
      <c r="E48" s="64"/>
      <c r="F48" s="64"/>
      <c r="G48" s="64"/>
      <c r="H48" s="65" t="s">
        <v>6</v>
      </c>
      <c r="I48" s="63"/>
      <c r="J48" s="63"/>
      <c r="K48" s="63" t="s">
        <v>61</v>
      </c>
      <c r="L48" s="63"/>
      <c r="M48" s="70"/>
      <c r="N48" s="63"/>
      <c r="O48" s="63"/>
      <c r="P48" s="63"/>
      <c r="Q48" s="63"/>
      <c r="R48" s="70"/>
      <c r="S48" s="63"/>
      <c r="T48" s="63"/>
      <c r="U48" s="63"/>
      <c r="V48" s="63"/>
      <c r="W48" s="70"/>
      <c r="X48" s="63" t="s">
        <v>62</v>
      </c>
    </row>
    <row r="49" s="1" customFormat="1" ht="15.75" spans="1:24">
      <c r="A49" s="63"/>
      <c r="B49" s="64" t="s">
        <v>8</v>
      </c>
      <c r="C49" s="64" t="s">
        <v>9</v>
      </c>
      <c r="D49" s="64" t="s">
        <v>10</v>
      </c>
      <c r="E49" s="64" t="s">
        <v>11</v>
      </c>
      <c r="F49" s="66" t="s">
        <v>12</v>
      </c>
      <c r="G49" s="66" t="s">
        <v>13</v>
      </c>
      <c r="H49" s="65" t="s">
        <v>48</v>
      </c>
      <c r="I49" s="71" t="s">
        <v>8</v>
      </c>
      <c r="J49" s="71" t="s">
        <v>9</v>
      </c>
      <c r="K49" s="71" t="s">
        <v>63</v>
      </c>
      <c r="L49" s="71" t="s">
        <v>11</v>
      </c>
      <c r="M49" s="72" t="s">
        <v>12</v>
      </c>
      <c r="N49" s="71" t="s">
        <v>8</v>
      </c>
      <c r="O49" s="71" t="s">
        <v>9</v>
      </c>
      <c r="P49" s="71" t="s">
        <v>63</v>
      </c>
      <c r="Q49" s="71" t="s">
        <v>11</v>
      </c>
      <c r="R49" s="72" t="s">
        <v>12</v>
      </c>
      <c r="S49" s="71" t="s">
        <v>8</v>
      </c>
      <c r="T49" s="71" t="s">
        <v>9</v>
      </c>
      <c r="U49" s="71" t="s">
        <v>63</v>
      </c>
      <c r="V49" s="71" t="s">
        <v>11</v>
      </c>
      <c r="W49" s="72" t="s">
        <v>12</v>
      </c>
      <c r="X49" s="63"/>
    </row>
    <row r="50" s="1" customFormat="1" ht="15.75" spans="1:24">
      <c r="A50" s="63"/>
      <c r="B50" s="67"/>
      <c r="C50" s="64"/>
      <c r="D50" s="64"/>
      <c r="E50" s="64"/>
      <c r="F50" s="68"/>
      <c r="G50" s="68"/>
      <c r="H50" s="68"/>
      <c r="I50" s="63" t="s">
        <v>22</v>
      </c>
      <c r="J50" s="73" t="s">
        <v>23</v>
      </c>
      <c r="K50" s="73" t="s">
        <v>24</v>
      </c>
      <c r="L50" s="73" t="s">
        <v>25</v>
      </c>
      <c r="M50" s="74" t="s">
        <v>25</v>
      </c>
      <c r="N50" s="63" t="s">
        <v>14</v>
      </c>
      <c r="O50" s="63"/>
      <c r="P50" s="63"/>
      <c r="Q50" s="63"/>
      <c r="R50" s="63"/>
      <c r="S50" s="63" t="s">
        <v>64</v>
      </c>
      <c r="T50" s="63"/>
      <c r="U50" s="63"/>
      <c r="V50" s="63"/>
      <c r="W50" s="63"/>
      <c r="X50" s="63" t="s">
        <v>64</v>
      </c>
    </row>
    <row r="51" s="1" customFormat="1" ht="15.75" spans="1:24">
      <c r="A51" s="41" t="str">
        <f t="shared" ref="A51:G59" si="13">(A7)</f>
        <v>ALTO EN SODIO</v>
      </c>
      <c r="B51" s="69">
        <f t="shared" si="13"/>
        <v>59</v>
      </c>
      <c r="C51" s="69">
        <f t="shared" si="13"/>
        <v>26.8</v>
      </c>
      <c r="D51" s="69">
        <f t="shared" si="13"/>
        <v>7.12</v>
      </c>
      <c r="E51" s="69">
        <f t="shared" si="13"/>
        <v>6.98</v>
      </c>
      <c r="F51" s="69">
        <f t="shared" si="13"/>
        <v>0</v>
      </c>
      <c r="G51" s="69">
        <f t="shared" si="13"/>
        <v>0</v>
      </c>
      <c r="H51" s="63">
        <f t="shared" ref="H51:H60" si="14">(H7*1)</f>
        <v>29.5</v>
      </c>
      <c r="I51" s="69">
        <f t="shared" ref="I51:I60" si="15">(65-B51)</f>
        <v>6</v>
      </c>
      <c r="J51" s="69">
        <f>(E20-C51)</f>
        <v>-16.8</v>
      </c>
      <c r="K51" s="69">
        <f>(5-D51)</f>
        <v>-2.12</v>
      </c>
      <c r="L51" s="69">
        <f>(1-E51)</f>
        <v>-5.98</v>
      </c>
      <c r="M51" s="69">
        <f>(0-G51)</f>
        <v>0</v>
      </c>
      <c r="N51" s="75">
        <f>((H51*I51)/100)</f>
        <v>1.77</v>
      </c>
      <c r="O51" s="75">
        <f>((H51*J51)/100)</f>
        <v>-4.956</v>
      </c>
      <c r="P51" s="75">
        <f>((K51*H51)/100)</f>
        <v>-0.6254</v>
      </c>
      <c r="Q51" s="75">
        <f>((H51*L51)/100)</f>
        <v>-1.7641</v>
      </c>
      <c r="R51" s="75">
        <f>((K51*M51)/100)</f>
        <v>0</v>
      </c>
      <c r="S51" s="64">
        <f t="shared" ref="S51:S60" si="16">((N51*10*20)*3)</f>
        <v>1062</v>
      </c>
      <c r="T51" s="64">
        <f>((O51*120)*3)</f>
        <v>-1784.16</v>
      </c>
      <c r="U51" s="64">
        <f t="shared" ref="U51:U60" si="17">((P51*39*10)*3)</f>
        <v>-731.718</v>
      </c>
      <c r="V51" s="64">
        <f t="shared" ref="V51:V60" si="18">((Q51*23*10)*3)</f>
        <v>-1217.229</v>
      </c>
      <c r="W51" s="63">
        <f t="shared" ref="W51:W60" si="19">((R51*1*10)*3)</f>
        <v>0</v>
      </c>
      <c r="X51" s="64">
        <f t="shared" ref="X51:X61" si="20">(T51/10)*100</f>
        <v>-17841.6</v>
      </c>
    </row>
    <row r="52" s="1" customFormat="1" ht="15.75" spans="1:24">
      <c r="A52" s="41" t="str">
        <f t="shared" si="13"/>
        <v>BAJO EN CALCIO</v>
      </c>
      <c r="B52" s="69">
        <f t="shared" si="13"/>
        <v>54.31</v>
      </c>
      <c r="C52" s="69">
        <f t="shared" si="13"/>
        <v>29.32</v>
      </c>
      <c r="D52" s="69">
        <f t="shared" si="13"/>
        <v>12.27</v>
      </c>
      <c r="E52" s="69">
        <f t="shared" si="13"/>
        <v>4.1</v>
      </c>
      <c r="F52" s="69">
        <f t="shared" si="13"/>
        <v>0</v>
      </c>
      <c r="G52" s="69">
        <f t="shared" si="13"/>
        <v>0</v>
      </c>
      <c r="H52" s="63">
        <f t="shared" si="14"/>
        <v>44.83</v>
      </c>
      <c r="I52" s="69">
        <f t="shared" si="15"/>
        <v>10.69</v>
      </c>
      <c r="J52" s="69">
        <f t="shared" ref="J52:J60" si="21">(10-C52)</f>
        <v>-19.32</v>
      </c>
      <c r="K52" s="69">
        <f t="shared" ref="K52:K60" si="22">(5-D52)</f>
        <v>-7.27</v>
      </c>
      <c r="L52" s="69">
        <f t="shared" ref="L52:L60" si="23">(0-E52)</f>
        <v>-4.1</v>
      </c>
      <c r="M52" s="69">
        <f t="shared" ref="M52:M60" si="24">(0-G52)</f>
        <v>0</v>
      </c>
      <c r="N52" s="75">
        <f t="shared" ref="N52:N60" si="25">((I52*H52)/100)</f>
        <v>4.792327</v>
      </c>
      <c r="O52" s="75">
        <f t="shared" ref="O52:O60" si="26">((J52*H52)/100)</f>
        <v>-8.661156</v>
      </c>
      <c r="P52" s="75">
        <f t="shared" ref="P52:R60" si="27">((K52*H52)/100)</f>
        <v>-3.259141</v>
      </c>
      <c r="Q52" s="75">
        <f t="shared" ref="Q52:Q60" si="28">((L52*I52)/100)</f>
        <v>-0.43829</v>
      </c>
      <c r="R52" s="75">
        <f t="shared" si="27"/>
        <v>0</v>
      </c>
      <c r="S52" s="64">
        <f t="shared" si="16"/>
        <v>2875.3962</v>
      </c>
      <c r="T52" s="63">
        <f t="shared" ref="T52:T60" si="29">((O52*12*10)*3)</f>
        <v>-3118.01616</v>
      </c>
      <c r="U52" s="64">
        <f t="shared" si="17"/>
        <v>-3813.19497</v>
      </c>
      <c r="V52" s="63">
        <f t="shared" si="18"/>
        <v>-302.4201</v>
      </c>
      <c r="W52" s="63">
        <f t="shared" si="19"/>
        <v>0</v>
      </c>
      <c r="X52" s="64">
        <f t="shared" si="20"/>
        <v>-31180.1616</v>
      </c>
    </row>
    <row r="53" s="1" customFormat="1" ht="15.75" spans="1:24">
      <c r="A53" s="41" t="str">
        <f t="shared" si="13"/>
        <v>BAJO EN POTASIO</v>
      </c>
      <c r="B53" s="69">
        <f t="shared" si="13"/>
        <v>65.2</v>
      </c>
      <c r="C53" s="69">
        <f t="shared" si="13"/>
        <v>29.11</v>
      </c>
      <c r="D53" s="69">
        <f t="shared" si="13"/>
        <v>1.95</v>
      </c>
      <c r="E53" s="69">
        <f t="shared" si="13"/>
        <v>3.74</v>
      </c>
      <c r="F53" s="69">
        <f t="shared" si="13"/>
        <v>0</v>
      </c>
      <c r="G53" s="69">
        <f t="shared" si="13"/>
        <v>0</v>
      </c>
      <c r="H53" s="63">
        <f t="shared" si="14"/>
        <v>48.03</v>
      </c>
      <c r="I53" s="69">
        <f t="shared" si="15"/>
        <v>-0.200000000000003</v>
      </c>
      <c r="J53" s="69">
        <f t="shared" si="21"/>
        <v>-19.11</v>
      </c>
      <c r="K53" s="69">
        <f t="shared" si="22"/>
        <v>3.05</v>
      </c>
      <c r="L53" s="69">
        <f t="shared" si="23"/>
        <v>-3.74</v>
      </c>
      <c r="M53" s="69">
        <f t="shared" si="24"/>
        <v>0</v>
      </c>
      <c r="N53" s="75">
        <f t="shared" si="25"/>
        <v>-0.0960600000000014</v>
      </c>
      <c r="O53" s="75">
        <f t="shared" si="26"/>
        <v>-9.178533</v>
      </c>
      <c r="P53" s="75">
        <f t="shared" si="27"/>
        <v>1.464915</v>
      </c>
      <c r="Q53" s="75">
        <f t="shared" si="28"/>
        <v>0.00748000000000011</v>
      </c>
      <c r="R53" s="75">
        <f t="shared" si="27"/>
        <v>0</v>
      </c>
      <c r="S53" s="64">
        <f t="shared" si="16"/>
        <v>-57.6360000000008</v>
      </c>
      <c r="T53" s="63">
        <f t="shared" si="29"/>
        <v>-3304.27188</v>
      </c>
      <c r="U53" s="64">
        <f t="shared" si="17"/>
        <v>1713.95055</v>
      </c>
      <c r="V53" s="63">
        <f t="shared" si="18"/>
        <v>5.16120000000007</v>
      </c>
      <c r="W53" s="63">
        <f t="shared" si="19"/>
        <v>0</v>
      </c>
      <c r="X53" s="64">
        <f t="shared" si="20"/>
        <v>-33042.7188</v>
      </c>
    </row>
    <row r="54" s="1" customFormat="1" ht="15.75" spans="1:24">
      <c r="A54" s="41" t="str">
        <f t="shared" si="13"/>
        <v>BAJO EN MAGNESIO</v>
      </c>
      <c r="B54" s="69">
        <f t="shared" si="13"/>
        <v>68.08</v>
      </c>
      <c r="C54" s="69">
        <f t="shared" si="13"/>
        <v>6.25</v>
      </c>
      <c r="D54" s="69">
        <f t="shared" si="13"/>
        <v>23.72</v>
      </c>
      <c r="E54" s="69">
        <f t="shared" si="13"/>
        <v>1.96</v>
      </c>
      <c r="F54" s="69">
        <f t="shared" si="13"/>
        <v>0</v>
      </c>
      <c r="G54" s="69">
        <f t="shared" si="13"/>
        <v>0</v>
      </c>
      <c r="H54" s="63">
        <f t="shared" si="14"/>
        <v>31.73</v>
      </c>
      <c r="I54" s="69">
        <f t="shared" si="15"/>
        <v>-3.08</v>
      </c>
      <c r="J54" s="69">
        <f t="shared" si="21"/>
        <v>3.75</v>
      </c>
      <c r="K54" s="69">
        <f t="shared" si="22"/>
        <v>-18.72</v>
      </c>
      <c r="L54" s="69">
        <f t="shared" si="23"/>
        <v>-1.96</v>
      </c>
      <c r="M54" s="69">
        <f t="shared" si="24"/>
        <v>0</v>
      </c>
      <c r="N54" s="75">
        <f t="shared" si="25"/>
        <v>-0.977283999999999</v>
      </c>
      <c r="O54" s="75">
        <f t="shared" si="26"/>
        <v>1.189875</v>
      </c>
      <c r="P54" s="75">
        <f t="shared" si="27"/>
        <v>-5.939856</v>
      </c>
      <c r="Q54" s="75">
        <f t="shared" si="28"/>
        <v>0.060368</v>
      </c>
      <c r="R54" s="75">
        <f t="shared" si="27"/>
        <v>0</v>
      </c>
      <c r="S54" s="64">
        <f t="shared" si="16"/>
        <v>-586.3704</v>
      </c>
      <c r="T54" s="63">
        <f t="shared" si="29"/>
        <v>428.355</v>
      </c>
      <c r="U54" s="64">
        <f t="shared" si="17"/>
        <v>-6949.63152</v>
      </c>
      <c r="V54" s="63">
        <f t="shared" si="18"/>
        <v>41.65392</v>
      </c>
      <c r="W54" s="63">
        <f t="shared" si="19"/>
        <v>0</v>
      </c>
      <c r="X54" s="64">
        <f t="shared" si="20"/>
        <v>4283.55</v>
      </c>
    </row>
    <row r="55" s="1" customFormat="1" ht="15.75" spans="1:24">
      <c r="A55" s="41" t="str">
        <f t="shared" si="13"/>
        <v>ALTO EN CALCIO</v>
      </c>
      <c r="B55" s="69">
        <f t="shared" si="13"/>
        <v>84.4</v>
      </c>
      <c r="C55" s="69">
        <f t="shared" si="13"/>
        <v>10.23</v>
      </c>
      <c r="D55" s="69">
        <f t="shared" si="13"/>
        <v>4.37</v>
      </c>
      <c r="E55" s="69">
        <f t="shared" si="13"/>
        <v>1</v>
      </c>
      <c r="F55" s="69">
        <f t="shared" si="13"/>
        <v>0</v>
      </c>
      <c r="G55" s="69">
        <f t="shared" si="13"/>
        <v>0</v>
      </c>
      <c r="H55" s="63">
        <f t="shared" si="14"/>
        <v>60</v>
      </c>
      <c r="I55" s="69">
        <f t="shared" si="15"/>
        <v>-19.4</v>
      </c>
      <c r="J55" s="69">
        <f t="shared" si="21"/>
        <v>-0.23</v>
      </c>
      <c r="K55" s="69">
        <f t="shared" si="22"/>
        <v>0.63</v>
      </c>
      <c r="L55" s="69">
        <f t="shared" si="23"/>
        <v>-1</v>
      </c>
      <c r="M55" s="69">
        <f t="shared" si="24"/>
        <v>0</v>
      </c>
      <c r="N55" s="75">
        <f t="shared" si="25"/>
        <v>-11.64</v>
      </c>
      <c r="O55" s="75">
        <f t="shared" si="26"/>
        <v>-0.138</v>
      </c>
      <c r="P55" s="75">
        <f t="shared" si="27"/>
        <v>0.378</v>
      </c>
      <c r="Q55" s="75">
        <f t="shared" si="28"/>
        <v>0.194</v>
      </c>
      <c r="R55" s="75">
        <f t="shared" si="27"/>
        <v>0</v>
      </c>
      <c r="S55" s="64">
        <f t="shared" si="16"/>
        <v>-6984</v>
      </c>
      <c r="T55" s="63">
        <f t="shared" si="29"/>
        <v>-49.6800000000001</v>
      </c>
      <c r="U55" s="64">
        <f t="shared" si="17"/>
        <v>442.26</v>
      </c>
      <c r="V55" s="63">
        <f t="shared" si="18"/>
        <v>133.86</v>
      </c>
      <c r="W55" s="63">
        <f t="shared" si="19"/>
        <v>0</v>
      </c>
      <c r="X55" s="64">
        <f t="shared" si="20"/>
        <v>-496.800000000001</v>
      </c>
    </row>
    <row r="56" s="1" customFormat="1" ht="15.75" spans="1:24">
      <c r="A56" s="41" t="str">
        <f t="shared" si="13"/>
        <v>SUELO ACIDO</v>
      </c>
      <c r="B56" s="69">
        <f t="shared" si="13"/>
        <v>50.5</v>
      </c>
      <c r="C56" s="69">
        <f t="shared" si="13"/>
        <v>32.6</v>
      </c>
      <c r="D56" s="69">
        <f t="shared" si="13"/>
        <v>11.2</v>
      </c>
      <c r="E56" s="69">
        <f t="shared" si="13"/>
        <v>1.28</v>
      </c>
      <c r="F56" s="69">
        <f t="shared" si="13"/>
        <v>2.79</v>
      </c>
      <c r="G56" s="69">
        <f t="shared" si="13"/>
        <v>1.63</v>
      </c>
      <c r="H56" s="63">
        <f t="shared" si="14"/>
        <v>8.59</v>
      </c>
      <c r="I56" s="69">
        <f t="shared" si="15"/>
        <v>14.5</v>
      </c>
      <c r="J56" s="69">
        <f t="shared" si="21"/>
        <v>-22.6</v>
      </c>
      <c r="K56" s="69">
        <f t="shared" si="22"/>
        <v>-6.2</v>
      </c>
      <c r="L56" s="69">
        <f t="shared" si="23"/>
        <v>-1.28</v>
      </c>
      <c r="M56" s="69">
        <f t="shared" si="24"/>
        <v>-1.63</v>
      </c>
      <c r="N56" s="75">
        <f t="shared" si="25"/>
        <v>1.24555</v>
      </c>
      <c r="O56" s="75">
        <f t="shared" si="26"/>
        <v>-1.94134</v>
      </c>
      <c r="P56" s="75">
        <f t="shared" si="27"/>
        <v>-0.53258</v>
      </c>
      <c r="Q56" s="75">
        <f t="shared" si="28"/>
        <v>-0.1856</v>
      </c>
      <c r="R56" s="75">
        <f t="shared" si="27"/>
        <v>0.36838</v>
      </c>
      <c r="S56" s="64">
        <f t="shared" si="16"/>
        <v>747.33</v>
      </c>
      <c r="T56" s="63">
        <f t="shared" si="29"/>
        <v>-698.8824</v>
      </c>
      <c r="U56" s="64">
        <f t="shared" si="17"/>
        <v>-623.1186</v>
      </c>
      <c r="V56" s="63">
        <f t="shared" si="18"/>
        <v>-128.064</v>
      </c>
      <c r="W56" s="63">
        <f t="shared" si="19"/>
        <v>11.0514</v>
      </c>
      <c r="X56" s="64">
        <f t="shared" si="20"/>
        <v>-6988.824</v>
      </c>
    </row>
    <row r="57" s="1" customFormat="1" ht="15.75" spans="1:24">
      <c r="A57" s="41">
        <f t="shared" si="13"/>
        <v>7</v>
      </c>
      <c r="B57" s="69">
        <f t="shared" si="13"/>
        <v>0</v>
      </c>
      <c r="C57" s="69">
        <f t="shared" si="13"/>
        <v>0</v>
      </c>
      <c r="D57" s="69">
        <f t="shared" si="13"/>
        <v>0</v>
      </c>
      <c r="E57" s="69">
        <f t="shared" si="13"/>
        <v>0</v>
      </c>
      <c r="F57" s="69">
        <f t="shared" si="13"/>
        <v>0</v>
      </c>
      <c r="G57" s="69">
        <f t="shared" si="13"/>
        <v>0</v>
      </c>
      <c r="H57" s="63">
        <f t="shared" si="14"/>
        <v>0</v>
      </c>
      <c r="I57" s="69">
        <f t="shared" si="15"/>
        <v>65</v>
      </c>
      <c r="J57" s="69">
        <f t="shared" si="21"/>
        <v>10</v>
      </c>
      <c r="K57" s="69">
        <f t="shared" si="22"/>
        <v>5</v>
      </c>
      <c r="L57" s="69">
        <f t="shared" si="23"/>
        <v>0</v>
      </c>
      <c r="M57" s="69">
        <f t="shared" si="24"/>
        <v>0</v>
      </c>
      <c r="N57" s="75">
        <f t="shared" si="25"/>
        <v>0</v>
      </c>
      <c r="O57" s="75">
        <f t="shared" si="26"/>
        <v>0</v>
      </c>
      <c r="P57" s="75">
        <f t="shared" si="27"/>
        <v>0</v>
      </c>
      <c r="Q57" s="75">
        <f t="shared" si="28"/>
        <v>0</v>
      </c>
      <c r="R57" s="75">
        <f t="shared" si="27"/>
        <v>0</v>
      </c>
      <c r="S57" s="64">
        <f t="shared" si="16"/>
        <v>0</v>
      </c>
      <c r="T57" s="63">
        <f t="shared" si="29"/>
        <v>0</v>
      </c>
      <c r="U57" s="64">
        <f t="shared" si="17"/>
        <v>0</v>
      </c>
      <c r="V57" s="63">
        <f t="shared" si="18"/>
        <v>0</v>
      </c>
      <c r="W57" s="63">
        <f t="shared" si="19"/>
        <v>0</v>
      </c>
      <c r="X57" s="64">
        <f t="shared" si="20"/>
        <v>0</v>
      </c>
    </row>
    <row r="58" s="1" customFormat="1" ht="15.75" spans="1:24">
      <c r="A58" s="41">
        <f t="shared" si="13"/>
        <v>8</v>
      </c>
      <c r="B58" s="69">
        <f t="shared" si="13"/>
        <v>0</v>
      </c>
      <c r="C58" s="69">
        <f t="shared" si="13"/>
        <v>0</v>
      </c>
      <c r="D58" s="69">
        <f t="shared" si="13"/>
        <v>0</v>
      </c>
      <c r="E58" s="69">
        <f t="shared" si="13"/>
        <v>0</v>
      </c>
      <c r="F58" s="69">
        <f t="shared" si="13"/>
        <v>0</v>
      </c>
      <c r="G58" s="69">
        <f t="shared" si="13"/>
        <v>0</v>
      </c>
      <c r="H58" s="63">
        <f t="shared" si="14"/>
        <v>0</v>
      </c>
      <c r="I58" s="69">
        <f t="shared" si="15"/>
        <v>65</v>
      </c>
      <c r="J58" s="69">
        <f t="shared" si="21"/>
        <v>10</v>
      </c>
      <c r="K58" s="69">
        <f t="shared" si="22"/>
        <v>5</v>
      </c>
      <c r="L58" s="69">
        <f t="shared" si="23"/>
        <v>0</v>
      </c>
      <c r="M58" s="69">
        <f t="shared" si="24"/>
        <v>0</v>
      </c>
      <c r="N58" s="75">
        <f t="shared" si="25"/>
        <v>0</v>
      </c>
      <c r="O58" s="75">
        <f t="shared" si="26"/>
        <v>0</v>
      </c>
      <c r="P58" s="75">
        <f t="shared" si="27"/>
        <v>0</v>
      </c>
      <c r="Q58" s="75">
        <f t="shared" si="28"/>
        <v>0</v>
      </c>
      <c r="R58" s="75">
        <f t="shared" si="27"/>
        <v>0</v>
      </c>
      <c r="S58" s="64">
        <f t="shared" si="16"/>
        <v>0</v>
      </c>
      <c r="T58" s="63">
        <f t="shared" si="29"/>
        <v>0</v>
      </c>
      <c r="U58" s="64">
        <f t="shared" si="17"/>
        <v>0</v>
      </c>
      <c r="V58" s="63">
        <f t="shared" si="18"/>
        <v>0</v>
      </c>
      <c r="W58" s="63">
        <f t="shared" si="19"/>
        <v>0</v>
      </c>
      <c r="X58" s="64">
        <f t="shared" si="20"/>
        <v>0</v>
      </c>
    </row>
    <row r="59" s="1" customFormat="1" ht="15.75" spans="1:24">
      <c r="A59" s="41">
        <f t="shared" si="13"/>
        <v>9</v>
      </c>
      <c r="B59" s="69">
        <f t="shared" si="13"/>
        <v>0</v>
      </c>
      <c r="C59" s="69">
        <f t="shared" si="13"/>
        <v>0</v>
      </c>
      <c r="D59" s="69">
        <f t="shared" si="13"/>
        <v>0</v>
      </c>
      <c r="E59" s="69">
        <f t="shared" si="13"/>
        <v>0</v>
      </c>
      <c r="F59" s="69">
        <f t="shared" si="13"/>
        <v>0</v>
      </c>
      <c r="G59" s="69">
        <f t="shared" si="13"/>
        <v>0</v>
      </c>
      <c r="H59" s="63">
        <f t="shared" si="14"/>
        <v>0</v>
      </c>
      <c r="I59" s="69">
        <f t="shared" si="15"/>
        <v>65</v>
      </c>
      <c r="J59" s="69">
        <f t="shared" si="21"/>
        <v>10</v>
      </c>
      <c r="K59" s="69">
        <f t="shared" si="22"/>
        <v>5</v>
      </c>
      <c r="L59" s="69">
        <f t="shared" si="23"/>
        <v>0</v>
      </c>
      <c r="M59" s="69">
        <f t="shared" si="24"/>
        <v>0</v>
      </c>
      <c r="N59" s="75">
        <f t="shared" si="25"/>
        <v>0</v>
      </c>
      <c r="O59" s="75">
        <f t="shared" si="26"/>
        <v>0</v>
      </c>
      <c r="P59" s="75">
        <f t="shared" si="27"/>
        <v>0</v>
      </c>
      <c r="Q59" s="75">
        <f t="shared" si="28"/>
        <v>0</v>
      </c>
      <c r="R59" s="75">
        <f t="shared" si="27"/>
        <v>0</v>
      </c>
      <c r="S59" s="64">
        <f t="shared" si="16"/>
        <v>0</v>
      </c>
      <c r="T59" s="63">
        <f t="shared" si="29"/>
        <v>0</v>
      </c>
      <c r="U59" s="64">
        <f t="shared" si="17"/>
        <v>0</v>
      </c>
      <c r="V59" s="63">
        <f t="shared" si="18"/>
        <v>0</v>
      </c>
      <c r="W59" s="63">
        <f t="shared" si="19"/>
        <v>0</v>
      </c>
      <c r="X59" s="64">
        <f t="shared" si="20"/>
        <v>0</v>
      </c>
    </row>
    <row r="60" s="1" customFormat="1" ht="15.75" spans="1:24">
      <c r="A60" s="41">
        <f>(A16)</f>
        <v>10</v>
      </c>
      <c r="B60" s="69">
        <f>(B16)</f>
        <v>0</v>
      </c>
      <c r="C60" s="69">
        <f>(C16)</f>
        <v>0</v>
      </c>
      <c r="D60" s="69">
        <f>(D16)</f>
        <v>0</v>
      </c>
      <c r="E60" s="69">
        <f>(E16)</f>
        <v>0</v>
      </c>
      <c r="F60" s="69">
        <v>0</v>
      </c>
      <c r="G60" s="69">
        <v>0</v>
      </c>
      <c r="H60" s="63">
        <f t="shared" si="14"/>
        <v>0</v>
      </c>
      <c r="I60" s="69">
        <f t="shared" si="15"/>
        <v>65</v>
      </c>
      <c r="J60" s="69">
        <f t="shared" si="21"/>
        <v>10</v>
      </c>
      <c r="K60" s="69">
        <f t="shared" si="22"/>
        <v>5</v>
      </c>
      <c r="L60" s="69">
        <f t="shared" si="23"/>
        <v>0</v>
      </c>
      <c r="M60" s="69">
        <f t="shared" si="24"/>
        <v>0</v>
      </c>
      <c r="N60" s="75">
        <f t="shared" si="25"/>
        <v>0</v>
      </c>
      <c r="O60" s="75">
        <f t="shared" si="26"/>
        <v>0</v>
      </c>
      <c r="P60" s="75">
        <f t="shared" si="27"/>
        <v>0</v>
      </c>
      <c r="Q60" s="75">
        <f t="shared" si="28"/>
        <v>0</v>
      </c>
      <c r="R60" s="75">
        <f t="shared" si="27"/>
        <v>0</v>
      </c>
      <c r="S60" s="64">
        <f t="shared" si="16"/>
        <v>0</v>
      </c>
      <c r="T60" s="63">
        <f t="shared" si="29"/>
        <v>0</v>
      </c>
      <c r="U60" s="64">
        <f t="shared" si="17"/>
        <v>0</v>
      </c>
      <c r="V60" s="63">
        <f t="shared" si="18"/>
        <v>0</v>
      </c>
      <c r="W60" s="63">
        <f t="shared" si="19"/>
        <v>0</v>
      </c>
      <c r="X60" s="64">
        <f t="shared" si="20"/>
        <v>0</v>
      </c>
    </row>
    <row r="61" s="1" customFormat="1" ht="15.75" spans="24:24">
      <c r="X61" s="64">
        <f t="shared" si="20"/>
        <v>0</v>
      </c>
    </row>
    <row r="62" s="1" customFormat="1"/>
    <row r="63" s="1" customFormat="1"/>
  </sheetData>
  <mergeCells count="40">
    <mergeCell ref="A2:H2"/>
    <mergeCell ref="A3:H3"/>
    <mergeCell ref="A4:H4"/>
    <mergeCell ref="B5:G5"/>
    <mergeCell ref="A20:D20"/>
    <mergeCell ref="B23:E23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B48:G48"/>
    <mergeCell ref="N50:R50"/>
    <mergeCell ref="S50:W50"/>
    <mergeCell ref="A5:A6"/>
    <mergeCell ref="A17:A18"/>
    <mergeCell ref="A23:A25"/>
    <mergeCell ref="A36:A37"/>
    <mergeCell ref="A48:A50"/>
    <mergeCell ref="B17:B18"/>
    <mergeCell ref="B36:B37"/>
    <mergeCell ref="C17:C18"/>
    <mergeCell ref="C36:C37"/>
    <mergeCell ref="D17:D18"/>
    <mergeCell ref="D36:D37"/>
    <mergeCell ref="E17:E18"/>
    <mergeCell ref="E36:E37"/>
    <mergeCell ref="F17:F18"/>
    <mergeCell ref="G17:G18"/>
    <mergeCell ref="H17:H18"/>
    <mergeCell ref="X48:X49"/>
    <mergeCell ref="A45:L47"/>
  </mergeCells>
  <pageMargins left="0.7" right="0.7" top="0.75" bottom="0.75" header="0.3" footer="0.3"/>
  <pageSetup paperSize="1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8"/>
  <sheetViews>
    <sheetView zoomScale="120" zoomScaleNormal="120" topLeftCell="A22" workbookViewId="0">
      <selection activeCell="B26" sqref="B26:G26"/>
    </sheetView>
  </sheetViews>
  <sheetFormatPr defaultColWidth="11" defaultRowHeight="15"/>
  <cols>
    <col min="1" max="1" width="22.5714285714286" customWidth="1"/>
    <col min="8" max="8" width="14.8571428571429" customWidth="1"/>
    <col min="27" max="27" width="31.1428571428571" customWidth="1"/>
  </cols>
  <sheetData>
    <row r="1" spans="1:8">
      <c r="A1" s="2"/>
      <c r="B1" s="3"/>
      <c r="C1" s="3"/>
      <c r="D1" s="3"/>
      <c r="E1" s="3"/>
      <c r="F1" s="3"/>
      <c r="G1" s="3"/>
      <c r="H1" s="4"/>
    </row>
    <row r="2" ht="18" spans="1:8">
      <c r="A2" s="83" t="s">
        <v>65</v>
      </c>
      <c r="B2" s="84"/>
      <c r="C2" s="84"/>
      <c r="D2" s="84"/>
      <c r="E2" s="84"/>
      <c r="F2" s="84"/>
      <c r="G2" s="84"/>
      <c r="H2" s="85"/>
    </row>
    <row r="3" ht="15.75" spans="1:8">
      <c r="A3" s="8" t="s">
        <v>2</v>
      </c>
      <c r="B3" s="9"/>
      <c r="C3" s="9"/>
      <c r="D3" s="9"/>
      <c r="E3" s="9"/>
      <c r="F3" s="9"/>
      <c r="G3" s="9"/>
      <c r="H3" s="10"/>
    </row>
    <row r="4" spans="1:8">
      <c r="A4" s="109" t="s">
        <v>3</v>
      </c>
      <c r="B4" s="88"/>
      <c r="C4" s="88"/>
      <c r="D4" s="88"/>
      <c r="E4" s="88"/>
      <c r="F4" s="88"/>
      <c r="G4" s="88"/>
      <c r="H4" s="110"/>
    </row>
    <row r="5" ht="15.75" spans="1:8">
      <c r="A5" s="14" t="s">
        <v>47</v>
      </c>
      <c r="B5" s="15" t="s">
        <v>5</v>
      </c>
      <c r="C5" s="15"/>
      <c r="D5" s="15"/>
      <c r="E5" s="15"/>
      <c r="F5" s="15"/>
      <c r="G5" s="15"/>
      <c r="H5" s="16" t="s">
        <v>6</v>
      </c>
    </row>
    <row r="6" ht="15.75" spans="1:8">
      <c r="A6" s="14"/>
      <c r="B6" s="15" t="s">
        <v>8</v>
      </c>
      <c r="C6" s="15" t="s">
        <v>9</v>
      </c>
      <c r="D6" s="15" t="s">
        <v>10</v>
      </c>
      <c r="E6" s="15" t="s">
        <v>11</v>
      </c>
      <c r="F6" s="17" t="s">
        <v>12</v>
      </c>
      <c r="G6" s="17" t="s">
        <v>13</v>
      </c>
      <c r="H6" s="16" t="s">
        <v>48</v>
      </c>
    </row>
    <row r="7" ht="15.75" spans="1:8">
      <c r="A7" s="14"/>
      <c r="B7" s="18"/>
      <c r="C7" s="15"/>
      <c r="D7" s="15"/>
      <c r="E7" s="15"/>
      <c r="F7" s="19"/>
      <c r="G7" s="19"/>
      <c r="H7" s="20"/>
    </row>
    <row r="8" spans="1:8">
      <c r="A8" s="52" t="str">
        <f>(INICIO!A18)</f>
        <v>ALTO EN SODIO</v>
      </c>
      <c r="B8" s="111">
        <f>(INICIO!B18)</f>
        <v>59</v>
      </c>
      <c r="C8" s="111">
        <f>(INICIO!C18)</f>
        <v>26.8</v>
      </c>
      <c r="D8" s="111">
        <f>(INICIO!D18)</f>
        <v>7.12</v>
      </c>
      <c r="E8" s="111">
        <f>(INICIO!E18)</f>
        <v>6.98</v>
      </c>
      <c r="F8" s="111">
        <f>(INICIO!F18)</f>
        <v>0</v>
      </c>
      <c r="G8" s="111">
        <f>(INICIO!G18)</f>
        <v>0</v>
      </c>
      <c r="H8" s="112">
        <f>(INICIO!H18)</f>
        <v>29.5</v>
      </c>
    </row>
    <row r="9" spans="1:8">
      <c r="A9" s="55" t="str">
        <f>(INICIO!A19)</f>
        <v>BAJO EN CALCIO</v>
      </c>
      <c r="B9" s="113">
        <f>(INICIO!B19)</f>
        <v>54.31</v>
      </c>
      <c r="C9" s="113">
        <f>(INICIO!C19)</f>
        <v>29.32</v>
      </c>
      <c r="D9" s="113">
        <f>(INICIO!D19)</f>
        <v>12.27</v>
      </c>
      <c r="E9" s="113">
        <f>(INICIO!E19)</f>
        <v>4.1</v>
      </c>
      <c r="F9" s="113">
        <f>(INICIO!F19)</f>
        <v>0</v>
      </c>
      <c r="G9" s="113">
        <f>(INICIO!G19)</f>
        <v>0</v>
      </c>
      <c r="H9" s="114">
        <f>(INICIO!H19)</f>
        <v>44.83</v>
      </c>
    </row>
    <row r="10" spans="1:8">
      <c r="A10" s="52" t="str">
        <f>(INICIO!A20)</f>
        <v>BAJO EN POTASIO</v>
      </c>
      <c r="B10" s="111">
        <f>(INICIO!B20)</f>
        <v>65.2</v>
      </c>
      <c r="C10" s="111">
        <f>(INICIO!C20)</f>
        <v>29.11</v>
      </c>
      <c r="D10" s="111">
        <f>(INICIO!D20)</f>
        <v>1.95</v>
      </c>
      <c r="E10" s="111">
        <f>(INICIO!E20)</f>
        <v>3.74</v>
      </c>
      <c r="F10" s="111">
        <f>(INICIO!F20)</f>
        <v>0</v>
      </c>
      <c r="G10" s="111">
        <f>(INICIO!G20)</f>
        <v>0</v>
      </c>
      <c r="H10" s="112">
        <f>(INICIO!H20)</f>
        <v>48.03</v>
      </c>
    </row>
    <row r="11" spans="1:8">
      <c r="A11" s="55" t="str">
        <f>(INICIO!A21)</f>
        <v>BAJO EN MAGNESIO</v>
      </c>
      <c r="B11" s="113">
        <f>(INICIO!B21)</f>
        <v>68.08</v>
      </c>
      <c r="C11" s="113">
        <f>(INICIO!C21)</f>
        <v>6.25</v>
      </c>
      <c r="D11" s="113">
        <f>(INICIO!D21)</f>
        <v>23.72</v>
      </c>
      <c r="E11" s="113">
        <f>(INICIO!E21)</f>
        <v>1.96</v>
      </c>
      <c r="F11" s="113">
        <f>(INICIO!F21)</f>
        <v>0</v>
      </c>
      <c r="G11" s="113">
        <f>(INICIO!G21)</f>
        <v>0</v>
      </c>
      <c r="H11" s="114">
        <f>(INICIO!H21)</f>
        <v>31.73</v>
      </c>
    </row>
    <row r="12" spans="1:8">
      <c r="A12" s="52" t="str">
        <f>(INICIO!A22)</f>
        <v>ALTO EN CALCIO</v>
      </c>
      <c r="B12" s="111">
        <f>(INICIO!B22)</f>
        <v>84.4</v>
      </c>
      <c r="C12" s="111">
        <f>(INICIO!C22)</f>
        <v>10.23</v>
      </c>
      <c r="D12" s="111">
        <f>(INICIO!D22)</f>
        <v>4.37</v>
      </c>
      <c r="E12" s="111">
        <f>(INICIO!E22)</f>
        <v>1</v>
      </c>
      <c r="F12" s="111">
        <f>(INICIO!F22)</f>
        <v>0</v>
      </c>
      <c r="G12" s="111">
        <f>(INICIO!G22)</f>
        <v>0</v>
      </c>
      <c r="H12" s="112">
        <f>(INICIO!H22)</f>
        <v>60</v>
      </c>
    </row>
    <row r="13" spans="1:8">
      <c r="A13" s="55" t="str">
        <f>(INICIO!A23)</f>
        <v>SUELO ACIDO</v>
      </c>
      <c r="B13" s="113">
        <f>(INICIO!B23)</f>
        <v>50.5</v>
      </c>
      <c r="C13" s="113">
        <f>(INICIO!C23)</f>
        <v>32.6</v>
      </c>
      <c r="D13" s="113">
        <f>(INICIO!D23)</f>
        <v>11.2</v>
      </c>
      <c r="E13" s="113">
        <f>(INICIO!E23)</f>
        <v>1.28</v>
      </c>
      <c r="F13" s="113">
        <f>(INICIO!F23)</f>
        <v>2.79</v>
      </c>
      <c r="G13" s="113">
        <f>(INICIO!G23)</f>
        <v>1.63</v>
      </c>
      <c r="H13" s="114">
        <f>(INICIO!H23)</f>
        <v>8.59</v>
      </c>
    </row>
    <row r="14" spans="1:8">
      <c r="A14" s="52">
        <f>(INICIO!A24)</f>
        <v>7</v>
      </c>
      <c r="B14" s="111">
        <f>(INICIO!B24)</f>
        <v>0</v>
      </c>
      <c r="C14" s="111">
        <f>(INICIO!C24)</f>
        <v>0</v>
      </c>
      <c r="D14" s="111">
        <f>(INICIO!D24)</f>
        <v>0</v>
      </c>
      <c r="E14" s="111">
        <f>(INICIO!E24)</f>
        <v>0</v>
      </c>
      <c r="F14" s="111">
        <f>(INICIO!F24)</f>
        <v>0</v>
      </c>
      <c r="G14" s="111">
        <f>(INICIO!G24)</f>
        <v>0</v>
      </c>
      <c r="H14" s="112">
        <f>(INICIO!H24)</f>
        <v>0</v>
      </c>
    </row>
    <row r="15" spans="1:8">
      <c r="A15" s="55">
        <f>(INICIO!A25)</f>
        <v>8</v>
      </c>
      <c r="B15" s="113">
        <f>(INICIO!B25)</f>
        <v>0</v>
      </c>
      <c r="C15" s="113">
        <f>(INICIO!C25)</f>
        <v>0</v>
      </c>
      <c r="D15" s="113">
        <f>(INICIO!D25)</f>
        <v>0</v>
      </c>
      <c r="E15" s="113">
        <f>(INICIO!E25)</f>
        <v>0</v>
      </c>
      <c r="F15" s="113">
        <f>(INICIO!F25)</f>
        <v>0</v>
      </c>
      <c r="G15" s="113">
        <f>(INICIO!G25)</f>
        <v>0</v>
      </c>
      <c r="H15" s="114">
        <f>(INICIO!H25)</f>
        <v>0</v>
      </c>
    </row>
    <row r="16" spans="1:8">
      <c r="A16" s="52">
        <f>(INICIO!A26)</f>
        <v>9</v>
      </c>
      <c r="B16" s="111">
        <f>(INICIO!B26)</f>
        <v>0</v>
      </c>
      <c r="C16" s="111">
        <f>(INICIO!C26)</f>
        <v>0</v>
      </c>
      <c r="D16" s="111">
        <f>(INICIO!D26)</f>
        <v>0</v>
      </c>
      <c r="E16" s="111">
        <f>(INICIO!E26)</f>
        <v>0</v>
      </c>
      <c r="F16" s="111">
        <f>(INICIO!F26)</f>
        <v>0</v>
      </c>
      <c r="G16" s="111">
        <f>(INICIO!G26)</f>
        <v>0</v>
      </c>
      <c r="H16" s="112">
        <f>(INICIO!H26)</f>
        <v>0</v>
      </c>
    </row>
    <row r="17" spans="1:8">
      <c r="A17" s="55">
        <f>(INICIO!A27)</f>
        <v>10</v>
      </c>
      <c r="B17" s="113">
        <f>(INICIO!B27)</f>
        <v>0</v>
      </c>
      <c r="C17" s="113">
        <f>(INICIO!C27)</f>
        <v>0</v>
      </c>
      <c r="D17" s="113">
        <f>(INICIO!D27)</f>
        <v>0</v>
      </c>
      <c r="E17" s="113">
        <f>(INICIO!E27)</f>
        <v>0</v>
      </c>
      <c r="F17" s="113">
        <f>(INICIO!F27)</f>
        <v>0</v>
      </c>
      <c r="G17" s="113">
        <f>(INICIO!G27)</f>
        <v>0</v>
      </c>
      <c r="H17" s="114">
        <f>(INICIO!H27)</f>
        <v>0</v>
      </c>
    </row>
    <row r="18" ht="15.75" customHeight="1" spans="1:8">
      <c r="A18" s="27" t="s">
        <v>21</v>
      </c>
      <c r="B18" s="28" t="s">
        <v>22</v>
      </c>
      <c r="C18" s="29" t="s">
        <v>23</v>
      </c>
      <c r="D18" s="29" t="s">
        <v>24</v>
      </c>
      <c r="E18" s="29" t="s">
        <v>25</v>
      </c>
      <c r="F18" s="29" t="s">
        <v>25</v>
      </c>
      <c r="G18" s="29" t="s">
        <v>25</v>
      </c>
      <c r="H18" s="30" t="s">
        <v>49</v>
      </c>
    </row>
    <row r="19" ht="15.75" customHeight="1" spans="1:8">
      <c r="A19" s="31"/>
      <c r="B19" s="32"/>
      <c r="C19" s="33"/>
      <c r="D19" s="115"/>
      <c r="E19" s="33"/>
      <c r="F19" s="33"/>
      <c r="G19" s="33"/>
      <c r="H19" s="34"/>
    </row>
    <row r="21" ht="15.75" spans="1:8">
      <c r="A21" s="35" t="s">
        <v>66</v>
      </c>
      <c r="B21" s="36"/>
      <c r="C21" s="36"/>
      <c r="D21" s="36"/>
      <c r="E21" s="37" t="s">
        <v>67</v>
      </c>
      <c r="F21" s="38" t="s">
        <v>53</v>
      </c>
      <c r="G21" s="39"/>
      <c r="H21" s="40"/>
    </row>
    <row r="22" ht="15.75" spans="1:8">
      <c r="A22" s="41"/>
      <c r="B22" s="42"/>
      <c r="C22" s="42"/>
      <c r="D22" s="42"/>
      <c r="E22" s="42"/>
      <c r="F22" s="42"/>
      <c r="G22" s="43"/>
      <c r="H22" s="44"/>
    </row>
    <row r="23" ht="15.75" spans="1:8">
      <c r="A23" s="45" t="s">
        <v>47</v>
      </c>
      <c r="B23" s="46" t="s">
        <v>54</v>
      </c>
      <c r="C23" s="46"/>
      <c r="D23" s="46"/>
      <c r="E23" s="46"/>
      <c r="F23" s="47" t="s">
        <v>68</v>
      </c>
      <c r="G23" s="47"/>
      <c r="H23" s="48"/>
    </row>
    <row r="24" ht="19.5" spans="1:8">
      <c r="A24" s="14"/>
      <c r="B24" s="49" t="s">
        <v>28</v>
      </c>
      <c r="C24" s="49" t="s">
        <v>29</v>
      </c>
      <c r="D24" s="49" t="s">
        <v>30</v>
      </c>
      <c r="E24" s="49" t="s">
        <v>31</v>
      </c>
      <c r="F24" s="50" t="s">
        <v>69</v>
      </c>
      <c r="G24" s="50"/>
      <c r="H24" s="51"/>
    </row>
    <row r="25" ht="15.75" spans="1:8">
      <c r="A25" s="14"/>
      <c r="B25" s="49"/>
      <c r="C25" s="49"/>
      <c r="D25" s="49"/>
      <c r="E25" s="49"/>
      <c r="F25" s="50" t="s">
        <v>70</v>
      </c>
      <c r="G25" s="50"/>
      <c r="H25" s="51"/>
    </row>
    <row r="26" ht="15.75" spans="1:8">
      <c r="A26" s="52" t="str">
        <f>(A8)</f>
        <v>ALTO EN SODIO</v>
      </c>
      <c r="B26" s="53">
        <f>(B8/C8)</f>
        <v>2.20149253731343</v>
      </c>
      <c r="C26" s="53">
        <f>(C8/D8)</f>
        <v>3.76404494382022</v>
      </c>
      <c r="D26" s="53">
        <f>((B8+C8)/D8)</f>
        <v>12.0505617977528</v>
      </c>
      <c r="E26" s="53">
        <f>(B8/D8)</f>
        <v>8.28651685393258</v>
      </c>
      <c r="F26" s="54">
        <f>(AA57)</f>
        <v>4.5666</v>
      </c>
      <c r="G26" s="54"/>
      <c r="H26" s="51"/>
    </row>
    <row r="27" ht="15.75" spans="1:8">
      <c r="A27" s="55" t="str">
        <f t="shared" ref="A27:A35" si="0">(A9)</f>
        <v>BAJO EN CALCIO</v>
      </c>
      <c r="B27" s="56">
        <f t="shared" ref="B27:C27" si="1">(B9/C9)</f>
        <v>1.85231923601637</v>
      </c>
      <c r="C27" s="56">
        <f t="shared" si="1"/>
        <v>2.38956805215974</v>
      </c>
      <c r="D27" s="56">
        <f t="shared" ref="D27:D35" si="2">((B9+C9)/D9)</f>
        <v>6.8158109209454</v>
      </c>
      <c r="E27" s="56">
        <f t="shared" ref="E27:E35" si="3">(B9/D9)</f>
        <v>4.42624286878566</v>
      </c>
      <c r="F27" s="57">
        <f t="shared" ref="F27:F35" si="4">(AA58)</f>
        <v>12.36420366</v>
      </c>
      <c r="G27" s="57"/>
      <c r="H27" s="51"/>
    </row>
    <row r="28" ht="15.75" spans="1:8">
      <c r="A28" s="52" t="str">
        <f t="shared" si="0"/>
        <v>BAJO EN POTASIO</v>
      </c>
      <c r="B28" s="53">
        <f t="shared" ref="B28:C28" si="5">(B10/C10)</f>
        <v>2.23978014428032</v>
      </c>
      <c r="C28" s="53">
        <f t="shared" si="5"/>
        <v>14.9282051282051</v>
      </c>
      <c r="D28" s="53">
        <f t="shared" si="2"/>
        <v>48.3641025641026</v>
      </c>
      <c r="E28" s="53">
        <f t="shared" si="3"/>
        <v>33.4358974358974</v>
      </c>
      <c r="F28" s="54">
        <f t="shared" si="4"/>
        <v>-0.247834800000004</v>
      </c>
      <c r="G28" s="54"/>
      <c r="H28" s="51"/>
    </row>
    <row r="29" ht="15.75" spans="1:8">
      <c r="A29" s="55" t="str">
        <f t="shared" si="0"/>
        <v>BAJO EN MAGNESIO</v>
      </c>
      <c r="B29" s="56">
        <f t="shared" ref="B29:C29" si="6">(B11/C11)</f>
        <v>10.8928</v>
      </c>
      <c r="C29" s="56">
        <f t="shared" si="6"/>
        <v>0.263490725126476</v>
      </c>
      <c r="D29" s="56">
        <f t="shared" si="2"/>
        <v>3.13364249578415</v>
      </c>
      <c r="E29" s="56">
        <f t="shared" si="3"/>
        <v>2.87015177065767</v>
      </c>
      <c r="F29" s="57">
        <f t="shared" si="4"/>
        <v>-2.52139272</v>
      </c>
      <c r="G29" s="57"/>
      <c r="H29" s="51"/>
    </row>
    <row r="30" ht="15.75" spans="1:8">
      <c r="A30" s="52" t="str">
        <f t="shared" si="0"/>
        <v>ALTO EN CALCIO</v>
      </c>
      <c r="B30" s="53">
        <f t="shared" ref="B30:C30" si="7">(B12/C12)</f>
        <v>8.25024437927664</v>
      </c>
      <c r="C30" s="53">
        <f t="shared" si="7"/>
        <v>2.34096109839817</v>
      </c>
      <c r="D30" s="53">
        <f t="shared" si="2"/>
        <v>21.6544622425629</v>
      </c>
      <c r="E30" s="53">
        <f t="shared" si="3"/>
        <v>19.3135011441648</v>
      </c>
      <c r="F30" s="54">
        <f t="shared" si="4"/>
        <v>-30.0312</v>
      </c>
      <c r="G30" s="54"/>
      <c r="H30" s="51"/>
    </row>
    <row r="31" ht="15.75" spans="1:8">
      <c r="A31" s="55" t="str">
        <f t="shared" si="0"/>
        <v>SUELO ACIDO</v>
      </c>
      <c r="B31" s="56">
        <f t="shared" ref="B31:C31" si="8">(B13/C13)</f>
        <v>1.54907975460123</v>
      </c>
      <c r="C31" s="56">
        <f t="shared" si="8"/>
        <v>2.91071428571429</v>
      </c>
      <c r="D31" s="56">
        <f t="shared" si="2"/>
        <v>7.41964285714286</v>
      </c>
      <c r="E31" s="56">
        <f t="shared" si="3"/>
        <v>4.50892857142857</v>
      </c>
      <c r="F31" s="57">
        <f t="shared" si="4"/>
        <v>3.213519</v>
      </c>
      <c r="G31" s="57"/>
      <c r="H31" s="51"/>
    </row>
    <row r="32" ht="15.75" spans="1:8">
      <c r="A32" s="52">
        <f t="shared" si="0"/>
        <v>7</v>
      </c>
      <c r="B32" s="53" t="e">
        <f t="shared" ref="B32:C32" si="9">(B14/C14)</f>
        <v>#DIV/0!</v>
      </c>
      <c r="C32" s="53" t="e">
        <f t="shared" si="9"/>
        <v>#DIV/0!</v>
      </c>
      <c r="D32" s="53" t="e">
        <f t="shared" si="2"/>
        <v>#DIV/0!</v>
      </c>
      <c r="E32" s="53" t="e">
        <f t="shared" si="3"/>
        <v>#DIV/0!</v>
      </c>
      <c r="F32" s="54">
        <f t="shared" si="4"/>
        <v>0</v>
      </c>
      <c r="G32" s="54"/>
      <c r="H32" s="51"/>
    </row>
    <row r="33" ht="15.75" spans="1:8">
      <c r="A33" s="55">
        <f t="shared" si="0"/>
        <v>8</v>
      </c>
      <c r="B33" s="56" t="e">
        <f t="shared" ref="B33:C33" si="10">(B15/C15)</f>
        <v>#DIV/0!</v>
      </c>
      <c r="C33" s="56" t="e">
        <f t="shared" si="10"/>
        <v>#DIV/0!</v>
      </c>
      <c r="D33" s="56" t="e">
        <f t="shared" si="2"/>
        <v>#DIV/0!</v>
      </c>
      <c r="E33" s="56" t="e">
        <f t="shared" si="3"/>
        <v>#DIV/0!</v>
      </c>
      <c r="F33" s="57">
        <f t="shared" si="4"/>
        <v>0</v>
      </c>
      <c r="G33" s="57"/>
      <c r="H33" s="51"/>
    </row>
    <row r="34" ht="15.75" spans="1:8">
      <c r="A34" s="52">
        <f t="shared" si="0"/>
        <v>9</v>
      </c>
      <c r="B34" s="53" t="e">
        <f t="shared" ref="B34:C34" si="11">(B16/C16)</f>
        <v>#DIV/0!</v>
      </c>
      <c r="C34" s="53" t="e">
        <f t="shared" si="11"/>
        <v>#DIV/0!</v>
      </c>
      <c r="D34" s="53" t="e">
        <f t="shared" si="2"/>
        <v>#DIV/0!</v>
      </c>
      <c r="E34" s="53" t="e">
        <f t="shared" si="3"/>
        <v>#DIV/0!</v>
      </c>
      <c r="F34" s="54">
        <f t="shared" si="4"/>
        <v>0</v>
      </c>
      <c r="G34" s="54"/>
      <c r="H34" s="51"/>
    </row>
    <row r="35" ht="15.75" spans="1:8">
      <c r="A35" s="55">
        <f t="shared" si="0"/>
        <v>10</v>
      </c>
      <c r="B35" s="56" t="e">
        <f t="shared" ref="B35:C35" si="12">(B17/C17)</f>
        <v>#DIV/0!</v>
      </c>
      <c r="C35" s="56" t="e">
        <f t="shared" si="12"/>
        <v>#DIV/0!</v>
      </c>
      <c r="D35" s="56" t="e">
        <f t="shared" si="2"/>
        <v>#DIV/0!</v>
      </c>
      <c r="E35" s="56" t="e">
        <f t="shared" si="3"/>
        <v>#DIV/0!</v>
      </c>
      <c r="F35" s="57">
        <f t="shared" si="4"/>
        <v>0</v>
      </c>
      <c r="G35" s="57"/>
      <c r="H35" s="51"/>
    </row>
    <row r="36" ht="15.75" spans="1:8">
      <c r="A36" s="27" t="s">
        <v>21</v>
      </c>
      <c r="B36" s="29" t="s">
        <v>32</v>
      </c>
      <c r="C36" s="29" t="s">
        <v>33</v>
      </c>
      <c r="D36" s="29" t="s">
        <v>34</v>
      </c>
      <c r="E36" s="29" t="s">
        <v>35</v>
      </c>
      <c r="F36" s="58" t="s">
        <v>71</v>
      </c>
      <c r="G36" s="59"/>
      <c r="H36" s="51"/>
    </row>
    <row r="37" ht="15.75" spans="1:8">
      <c r="A37" s="31"/>
      <c r="B37" s="33"/>
      <c r="C37" s="33"/>
      <c r="D37" s="33"/>
      <c r="E37" s="33"/>
      <c r="F37" s="58" t="s">
        <v>59</v>
      </c>
      <c r="G37" s="60"/>
      <c r="H37" s="61"/>
    </row>
    <row r="50" s="1" customFormat="1"/>
    <row r="51" s="1" customFormat="1" customHeight="1" spans="1:26">
      <c r="A51" s="62" t="s">
        <v>60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70"/>
      <c r="N51" s="70"/>
      <c r="O51" s="70"/>
      <c r="P51" s="70"/>
      <c r="U51" s="76"/>
      <c r="V51" s="70"/>
      <c r="W51" s="70"/>
      <c r="X51" s="70"/>
      <c r="Y51" s="70"/>
      <c r="Z51" s="70"/>
    </row>
    <row r="52" s="1" customFormat="1" customHeight="1" spans="1:26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70"/>
      <c r="N52" s="70"/>
      <c r="O52" s="70"/>
      <c r="P52" s="70"/>
      <c r="U52" s="76"/>
      <c r="V52" s="70"/>
      <c r="W52" s="70"/>
      <c r="X52" s="70"/>
      <c r="Y52" s="70"/>
      <c r="Z52" s="70"/>
    </row>
    <row r="53" s="1" customFormat="1" customHeight="1" spans="1:26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70"/>
      <c r="N53" s="70"/>
      <c r="O53" s="70"/>
      <c r="P53" s="70"/>
      <c r="U53" s="76"/>
      <c r="V53" s="70"/>
      <c r="W53" s="70"/>
      <c r="X53" s="70"/>
      <c r="Y53" s="70"/>
      <c r="Z53" s="70"/>
    </row>
    <row r="54" s="1" customFormat="1" ht="15.75" spans="1:27">
      <c r="A54" s="63" t="s">
        <v>47</v>
      </c>
      <c r="B54" s="64" t="s">
        <v>5</v>
      </c>
      <c r="C54" s="64"/>
      <c r="D54" s="64"/>
      <c r="E54" s="64"/>
      <c r="F54" s="64"/>
      <c r="G54" s="64"/>
      <c r="H54" s="65" t="s">
        <v>6</v>
      </c>
      <c r="I54" s="63"/>
      <c r="J54" s="63"/>
      <c r="K54" s="63" t="s">
        <v>72</v>
      </c>
      <c r="L54" s="63"/>
      <c r="M54" s="70"/>
      <c r="N54" s="70"/>
      <c r="O54" s="63"/>
      <c r="P54" s="63"/>
      <c r="Q54" s="63"/>
      <c r="R54" s="63"/>
      <c r="S54" s="70"/>
      <c r="T54" s="70"/>
      <c r="U54" s="63"/>
      <c r="V54" s="63"/>
      <c r="W54" s="63"/>
      <c r="X54" s="63"/>
      <c r="Y54" s="70"/>
      <c r="Z54" s="70"/>
      <c r="AA54" s="63" t="s">
        <v>73</v>
      </c>
    </row>
    <row r="55" s="1" customFormat="1" ht="15.75" spans="1:27">
      <c r="A55" s="63"/>
      <c r="B55" s="64" t="s">
        <v>8</v>
      </c>
      <c r="C55" s="64" t="s">
        <v>9</v>
      </c>
      <c r="D55" s="64" t="s">
        <v>10</v>
      </c>
      <c r="E55" s="64" t="s">
        <v>11</v>
      </c>
      <c r="F55" s="66" t="s">
        <v>12</v>
      </c>
      <c r="G55" s="66" t="s">
        <v>13</v>
      </c>
      <c r="H55" s="65" t="s">
        <v>48</v>
      </c>
      <c r="I55" s="71" t="s">
        <v>8</v>
      </c>
      <c r="J55" s="71" t="s">
        <v>9</v>
      </c>
      <c r="K55" s="71" t="s">
        <v>63</v>
      </c>
      <c r="L55" s="71" t="s">
        <v>11</v>
      </c>
      <c r="M55" s="72" t="s">
        <v>12</v>
      </c>
      <c r="N55" s="72" t="s">
        <v>13</v>
      </c>
      <c r="O55" s="71" t="s">
        <v>8</v>
      </c>
      <c r="P55" s="71" t="s">
        <v>9</v>
      </c>
      <c r="Q55" s="71" t="s">
        <v>63</v>
      </c>
      <c r="R55" s="71" t="s">
        <v>11</v>
      </c>
      <c r="S55" s="72" t="s">
        <v>12</v>
      </c>
      <c r="T55" s="72" t="s">
        <v>13</v>
      </c>
      <c r="U55" s="71" t="s">
        <v>8</v>
      </c>
      <c r="V55" s="71" t="s">
        <v>9</v>
      </c>
      <c r="W55" s="71" t="s">
        <v>63</v>
      </c>
      <c r="X55" s="71" t="s">
        <v>11</v>
      </c>
      <c r="Y55" s="72" t="s">
        <v>12</v>
      </c>
      <c r="Z55" s="72" t="s">
        <v>13</v>
      </c>
      <c r="AA55" s="63"/>
    </row>
    <row r="56" s="1" customFormat="1" ht="15.75" spans="1:27">
      <c r="A56" s="63"/>
      <c r="B56" s="67"/>
      <c r="C56" s="64"/>
      <c r="D56" s="64"/>
      <c r="E56" s="64"/>
      <c r="F56" s="68"/>
      <c r="G56" s="68"/>
      <c r="H56" s="68"/>
      <c r="I56" s="63" t="s">
        <v>22</v>
      </c>
      <c r="J56" s="73" t="s">
        <v>23</v>
      </c>
      <c r="K56" s="73" t="s">
        <v>24</v>
      </c>
      <c r="L56" s="73" t="s">
        <v>25</v>
      </c>
      <c r="M56" s="74" t="s">
        <v>25</v>
      </c>
      <c r="N56" s="74" t="s">
        <v>74</v>
      </c>
      <c r="O56" s="63" t="s">
        <v>14</v>
      </c>
      <c r="P56" s="63"/>
      <c r="Q56" s="63"/>
      <c r="R56" s="63"/>
      <c r="S56" s="63"/>
      <c r="T56" s="63"/>
      <c r="U56" s="63" t="s">
        <v>64</v>
      </c>
      <c r="V56" s="63"/>
      <c r="W56" s="63"/>
      <c r="X56" s="63"/>
      <c r="Y56" s="63"/>
      <c r="Z56" s="63"/>
      <c r="AA56" s="63" t="s">
        <v>75</v>
      </c>
    </row>
    <row r="57" s="1" customFormat="1" ht="15.75" spans="1:27">
      <c r="A57" s="41" t="str">
        <f t="shared" ref="A57:G65" si="13">(A8)</f>
        <v>ALTO EN SODIO</v>
      </c>
      <c r="B57" s="69">
        <f t="shared" si="13"/>
        <v>59</v>
      </c>
      <c r="C57" s="69">
        <f t="shared" si="13"/>
        <v>26.8</v>
      </c>
      <c r="D57" s="69">
        <f t="shared" si="13"/>
        <v>7.12</v>
      </c>
      <c r="E57" s="69">
        <f t="shared" si="13"/>
        <v>6.98</v>
      </c>
      <c r="F57" s="69">
        <f t="shared" si="13"/>
        <v>0</v>
      </c>
      <c r="G57" s="69">
        <f t="shared" si="13"/>
        <v>0</v>
      </c>
      <c r="H57" s="63">
        <f t="shared" ref="H57:H66" si="14">(H8*1)</f>
        <v>29.5</v>
      </c>
      <c r="I57" s="69">
        <f>(E21-B57)</f>
        <v>6</v>
      </c>
      <c r="J57" s="69">
        <f t="shared" ref="J57:J66" si="15">(10-C57)</f>
        <v>-16.8</v>
      </c>
      <c r="K57" s="69">
        <f>(5-D57)</f>
        <v>-2.12</v>
      </c>
      <c r="L57" s="69">
        <f>(5-E57)</f>
        <v>-1.98</v>
      </c>
      <c r="M57" s="69">
        <f>(0-G57)</f>
        <v>0</v>
      </c>
      <c r="N57" s="69">
        <f>(G57-1)</f>
        <v>-1</v>
      </c>
      <c r="O57" s="75">
        <f>((H57*I57)/100)</f>
        <v>1.77</v>
      </c>
      <c r="P57" s="75">
        <f>((H57*J57)/100)</f>
        <v>-4.956</v>
      </c>
      <c r="Q57" s="75">
        <f t="shared" ref="Q57:Q66" si="16">((K57*H57)/100)</f>
        <v>-0.6254</v>
      </c>
      <c r="R57" s="75">
        <f>((H57*L57)/100)</f>
        <v>-0.5841</v>
      </c>
      <c r="S57" s="75">
        <f>((K57*M57)/100)</f>
        <v>0</v>
      </c>
      <c r="T57" s="75">
        <f>((N57*H57)/100)</f>
        <v>-0.295</v>
      </c>
      <c r="U57" s="64">
        <f t="shared" ref="U57:U66" si="17">((O57*10*20)*3)</f>
        <v>1062</v>
      </c>
      <c r="V57" s="64">
        <f>((P57*120)*3)</f>
        <v>-1784.16</v>
      </c>
      <c r="W57" s="64">
        <f t="shared" ref="W57:W66" si="18">((Q57*39*10)*3)</f>
        <v>-731.718</v>
      </c>
      <c r="X57" s="64">
        <f>((R57*23*10)*-3)</f>
        <v>403.029</v>
      </c>
      <c r="Y57" s="63">
        <f t="shared" ref="Y57:Z66" si="19">((S57*1*10)*3)</f>
        <v>0</v>
      </c>
      <c r="Z57" s="63">
        <f>(((T57*200*3)))</f>
        <v>-177</v>
      </c>
      <c r="AA57" s="69">
        <f>(U57*4.3)/1000</f>
        <v>4.5666</v>
      </c>
    </row>
    <row r="58" s="1" customFormat="1" ht="15.75" spans="1:27">
      <c r="A58" s="41" t="str">
        <f t="shared" si="13"/>
        <v>BAJO EN CALCIO</v>
      </c>
      <c r="B58" s="69">
        <f t="shared" si="13"/>
        <v>54.31</v>
      </c>
      <c r="C58" s="69">
        <f t="shared" si="13"/>
        <v>29.32</v>
      </c>
      <c r="D58" s="69">
        <f t="shared" si="13"/>
        <v>12.27</v>
      </c>
      <c r="E58" s="69">
        <f t="shared" si="13"/>
        <v>4.1</v>
      </c>
      <c r="F58" s="69">
        <f t="shared" si="13"/>
        <v>0</v>
      </c>
      <c r="G58" s="69">
        <f t="shared" si="13"/>
        <v>0</v>
      </c>
      <c r="H58" s="63">
        <f t="shared" si="14"/>
        <v>44.83</v>
      </c>
      <c r="I58" s="69">
        <f t="shared" ref="I58:I66" si="20">(65-B58)</f>
        <v>10.69</v>
      </c>
      <c r="J58" s="69">
        <f t="shared" si="15"/>
        <v>-19.32</v>
      </c>
      <c r="K58" s="69">
        <f t="shared" ref="K58:K66" si="21">(5-D58)</f>
        <v>-7.27</v>
      </c>
      <c r="L58" s="69">
        <f t="shared" ref="L58:L66" si="22">(0-E58)</f>
        <v>-4.1</v>
      </c>
      <c r="M58" s="69">
        <f t="shared" ref="M58:N66" si="23">(0-G58)</f>
        <v>0</v>
      </c>
      <c r="N58" s="69">
        <f t="shared" si="23"/>
        <v>-44.83</v>
      </c>
      <c r="O58" s="75">
        <f t="shared" ref="O58:O66" si="24">((I58*H58)/100)</f>
        <v>4.792327</v>
      </c>
      <c r="P58" s="75">
        <f t="shared" ref="P58:P66" si="25">((J58*H58)/100)</f>
        <v>-8.661156</v>
      </c>
      <c r="Q58" s="75">
        <f t="shared" si="16"/>
        <v>-3.259141</v>
      </c>
      <c r="R58" s="75">
        <f t="shared" ref="R58:R66" si="26">((L58*I58)/100)</f>
        <v>-0.43829</v>
      </c>
      <c r="S58" s="75">
        <f t="shared" ref="S58:S66" si="27">((M58*J58)/100)</f>
        <v>0</v>
      </c>
      <c r="T58" s="75">
        <f t="shared" ref="T58:T66" si="28">((N58*K58)/100)</f>
        <v>3.259141</v>
      </c>
      <c r="U58" s="64">
        <f t="shared" si="17"/>
        <v>2875.3962</v>
      </c>
      <c r="V58" s="63">
        <f t="shared" ref="V58:V66" si="29">((P58*12*10)*3)</f>
        <v>-3118.01616</v>
      </c>
      <c r="W58" s="64">
        <f t="shared" si="18"/>
        <v>-3813.19497</v>
      </c>
      <c r="X58" s="63">
        <f t="shared" ref="X58:X66" si="30">((R58*23*10)*3)</f>
        <v>-302.4201</v>
      </c>
      <c r="Y58" s="63">
        <f t="shared" si="19"/>
        <v>0</v>
      </c>
      <c r="Z58" s="63">
        <f t="shared" si="19"/>
        <v>97.77423</v>
      </c>
      <c r="AA58" s="69">
        <f t="shared" ref="AA58:AA68" si="31">(U58*4.3)/1000</f>
        <v>12.36420366</v>
      </c>
    </row>
    <row r="59" s="1" customFormat="1" ht="15.75" spans="1:27">
      <c r="A59" s="41" t="str">
        <f t="shared" si="13"/>
        <v>BAJO EN POTASIO</v>
      </c>
      <c r="B59" s="69">
        <f t="shared" si="13"/>
        <v>65.2</v>
      </c>
      <c r="C59" s="69">
        <f t="shared" si="13"/>
        <v>29.11</v>
      </c>
      <c r="D59" s="69">
        <f t="shared" si="13"/>
        <v>1.95</v>
      </c>
      <c r="E59" s="69">
        <f t="shared" si="13"/>
        <v>3.74</v>
      </c>
      <c r="F59" s="69">
        <f t="shared" si="13"/>
        <v>0</v>
      </c>
      <c r="G59" s="69">
        <f t="shared" si="13"/>
        <v>0</v>
      </c>
      <c r="H59" s="63">
        <f t="shared" si="14"/>
        <v>48.03</v>
      </c>
      <c r="I59" s="69">
        <f t="shared" si="20"/>
        <v>-0.200000000000003</v>
      </c>
      <c r="J59" s="69">
        <f t="shared" si="15"/>
        <v>-19.11</v>
      </c>
      <c r="K59" s="69">
        <f t="shared" si="21"/>
        <v>3.05</v>
      </c>
      <c r="L59" s="69">
        <f t="shared" si="22"/>
        <v>-3.74</v>
      </c>
      <c r="M59" s="69">
        <f t="shared" si="23"/>
        <v>0</v>
      </c>
      <c r="N59" s="69">
        <f t="shared" si="23"/>
        <v>-48.03</v>
      </c>
      <c r="O59" s="75">
        <f t="shared" si="24"/>
        <v>-0.0960600000000014</v>
      </c>
      <c r="P59" s="75">
        <f t="shared" si="25"/>
        <v>-9.178533</v>
      </c>
      <c r="Q59" s="75">
        <f t="shared" si="16"/>
        <v>1.464915</v>
      </c>
      <c r="R59" s="75">
        <f t="shared" si="26"/>
        <v>0.00748000000000011</v>
      </c>
      <c r="S59" s="75">
        <f t="shared" si="27"/>
        <v>0</v>
      </c>
      <c r="T59" s="75">
        <f t="shared" si="28"/>
        <v>-1.464915</v>
      </c>
      <c r="U59" s="64">
        <f t="shared" si="17"/>
        <v>-57.6360000000008</v>
      </c>
      <c r="V59" s="63">
        <f t="shared" si="29"/>
        <v>-3304.27188</v>
      </c>
      <c r="W59" s="64">
        <f t="shared" si="18"/>
        <v>1713.95055</v>
      </c>
      <c r="X59" s="63">
        <f t="shared" si="30"/>
        <v>5.16120000000007</v>
      </c>
      <c r="Y59" s="63">
        <f t="shared" si="19"/>
        <v>0</v>
      </c>
      <c r="Z59" s="63">
        <f t="shared" si="19"/>
        <v>-43.94745</v>
      </c>
      <c r="AA59" s="69">
        <f t="shared" si="31"/>
        <v>-0.247834800000004</v>
      </c>
    </row>
    <row r="60" s="1" customFormat="1" ht="15.75" spans="1:27">
      <c r="A60" s="41" t="str">
        <f t="shared" si="13"/>
        <v>BAJO EN MAGNESIO</v>
      </c>
      <c r="B60" s="69">
        <f t="shared" si="13"/>
        <v>68.08</v>
      </c>
      <c r="C60" s="69">
        <f t="shared" si="13"/>
        <v>6.25</v>
      </c>
      <c r="D60" s="69">
        <f t="shared" si="13"/>
        <v>23.72</v>
      </c>
      <c r="E60" s="69">
        <f t="shared" si="13"/>
        <v>1.96</v>
      </c>
      <c r="F60" s="69">
        <f t="shared" si="13"/>
        <v>0</v>
      </c>
      <c r="G60" s="69">
        <f t="shared" si="13"/>
        <v>0</v>
      </c>
      <c r="H60" s="63">
        <f t="shared" si="14"/>
        <v>31.73</v>
      </c>
      <c r="I60" s="69">
        <f t="shared" si="20"/>
        <v>-3.08</v>
      </c>
      <c r="J60" s="69">
        <f t="shared" si="15"/>
        <v>3.75</v>
      </c>
      <c r="K60" s="69">
        <f t="shared" si="21"/>
        <v>-18.72</v>
      </c>
      <c r="L60" s="69">
        <f t="shared" si="22"/>
        <v>-1.96</v>
      </c>
      <c r="M60" s="69">
        <f t="shared" si="23"/>
        <v>0</v>
      </c>
      <c r="N60" s="69">
        <f t="shared" si="23"/>
        <v>-31.73</v>
      </c>
      <c r="O60" s="75">
        <f t="shared" si="24"/>
        <v>-0.977283999999999</v>
      </c>
      <c r="P60" s="75">
        <f t="shared" si="25"/>
        <v>1.189875</v>
      </c>
      <c r="Q60" s="75">
        <f t="shared" si="16"/>
        <v>-5.939856</v>
      </c>
      <c r="R60" s="75">
        <f t="shared" si="26"/>
        <v>0.060368</v>
      </c>
      <c r="S60" s="75">
        <f t="shared" si="27"/>
        <v>0</v>
      </c>
      <c r="T60" s="75">
        <f t="shared" si="28"/>
        <v>5.939856</v>
      </c>
      <c r="U60" s="64">
        <f t="shared" si="17"/>
        <v>-586.3704</v>
      </c>
      <c r="V60" s="63">
        <f t="shared" si="29"/>
        <v>428.355</v>
      </c>
      <c r="W60" s="64">
        <f t="shared" si="18"/>
        <v>-6949.63152</v>
      </c>
      <c r="X60" s="63">
        <f t="shared" si="30"/>
        <v>41.65392</v>
      </c>
      <c r="Y60" s="63">
        <f t="shared" si="19"/>
        <v>0</v>
      </c>
      <c r="Z60" s="63">
        <f t="shared" si="19"/>
        <v>178.19568</v>
      </c>
      <c r="AA60" s="69">
        <f t="shared" si="31"/>
        <v>-2.52139272</v>
      </c>
    </row>
    <row r="61" s="1" customFormat="1" ht="15.75" spans="1:27">
      <c r="A61" s="41" t="str">
        <f t="shared" si="13"/>
        <v>ALTO EN CALCIO</v>
      </c>
      <c r="B61" s="69">
        <f t="shared" si="13"/>
        <v>84.4</v>
      </c>
      <c r="C61" s="69">
        <f t="shared" si="13"/>
        <v>10.23</v>
      </c>
      <c r="D61" s="69">
        <f t="shared" si="13"/>
        <v>4.37</v>
      </c>
      <c r="E61" s="69">
        <f t="shared" si="13"/>
        <v>1</v>
      </c>
      <c r="F61" s="69">
        <f t="shared" si="13"/>
        <v>0</v>
      </c>
      <c r="G61" s="69">
        <f t="shared" si="13"/>
        <v>0</v>
      </c>
      <c r="H61" s="63">
        <f t="shared" si="14"/>
        <v>60</v>
      </c>
      <c r="I61" s="69">
        <f t="shared" si="20"/>
        <v>-19.4</v>
      </c>
      <c r="J61" s="69">
        <f t="shared" si="15"/>
        <v>-0.23</v>
      </c>
      <c r="K61" s="69">
        <f t="shared" si="21"/>
        <v>0.63</v>
      </c>
      <c r="L61" s="69">
        <f t="shared" si="22"/>
        <v>-1</v>
      </c>
      <c r="M61" s="69">
        <f t="shared" si="23"/>
        <v>0</v>
      </c>
      <c r="N61" s="69">
        <f t="shared" si="23"/>
        <v>-60</v>
      </c>
      <c r="O61" s="75">
        <f t="shared" si="24"/>
        <v>-11.64</v>
      </c>
      <c r="P61" s="75">
        <f t="shared" si="25"/>
        <v>-0.138</v>
      </c>
      <c r="Q61" s="75">
        <f t="shared" si="16"/>
        <v>0.378</v>
      </c>
      <c r="R61" s="75">
        <f t="shared" si="26"/>
        <v>0.194</v>
      </c>
      <c r="S61" s="75">
        <f t="shared" si="27"/>
        <v>0</v>
      </c>
      <c r="T61" s="75">
        <f t="shared" si="28"/>
        <v>-0.378</v>
      </c>
      <c r="U61" s="64">
        <f t="shared" si="17"/>
        <v>-6984</v>
      </c>
      <c r="V61" s="63">
        <f t="shared" si="29"/>
        <v>-49.6800000000001</v>
      </c>
      <c r="W61" s="64">
        <f t="shared" si="18"/>
        <v>442.26</v>
      </c>
      <c r="X61" s="63">
        <f t="shared" si="30"/>
        <v>133.86</v>
      </c>
      <c r="Y61" s="63">
        <f t="shared" si="19"/>
        <v>0</v>
      </c>
      <c r="Z61" s="63">
        <f t="shared" si="19"/>
        <v>-11.34</v>
      </c>
      <c r="AA61" s="69">
        <f t="shared" si="31"/>
        <v>-30.0312</v>
      </c>
    </row>
    <row r="62" s="1" customFormat="1" ht="15.75" spans="1:27">
      <c r="A62" s="41" t="str">
        <f t="shared" si="13"/>
        <v>SUELO ACIDO</v>
      </c>
      <c r="B62" s="69">
        <f t="shared" si="13"/>
        <v>50.5</v>
      </c>
      <c r="C62" s="69">
        <f t="shared" si="13"/>
        <v>32.6</v>
      </c>
      <c r="D62" s="69">
        <f t="shared" si="13"/>
        <v>11.2</v>
      </c>
      <c r="E62" s="69">
        <f t="shared" si="13"/>
        <v>1.28</v>
      </c>
      <c r="F62" s="69">
        <f t="shared" si="13"/>
        <v>2.79</v>
      </c>
      <c r="G62" s="69">
        <f t="shared" si="13"/>
        <v>1.63</v>
      </c>
      <c r="H62" s="63">
        <f t="shared" si="14"/>
        <v>8.59</v>
      </c>
      <c r="I62" s="69">
        <f t="shared" si="20"/>
        <v>14.5</v>
      </c>
      <c r="J62" s="69">
        <f t="shared" si="15"/>
        <v>-22.6</v>
      </c>
      <c r="K62" s="69">
        <f t="shared" si="21"/>
        <v>-6.2</v>
      </c>
      <c r="L62" s="69">
        <f t="shared" si="22"/>
        <v>-1.28</v>
      </c>
      <c r="M62" s="69">
        <f t="shared" si="23"/>
        <v>-1.63</v>
      </c>
      <c r="N62" s="69">
        <f t="shared" si="23"/>
        <v>-8.59</v>
      </c>
      <c r="O62" s="75">
        <f t="shared" si="24"/>
        <v>1.24555</v>
      </c>
      <c r="P62" s="75">
        <f t="shared" si="25"/>
        <v>-1.94134</v>
      </c>
      <c r="Q62" s="75">
        <f t="shared" si="16"/>
        <v>-0.53258</v>
      </c>
      <c r="R62" s="75">
        <f t="shared" si="26"/>
        <v>-0.1856</v>
      </c>
      <c r="S62" s="75">
        <f t="shared" si="27"/>
        <v>0.36838</v>
      </c>
      <c r="T62" s="75">
        <f t="shared" si="28"/>
        <v>0.53258</v>
      </c>
      <c r="U62" s="64">
        <f t="shared" si="17"/>
        <v>747.33</v>
      </c>
      <c r="V62" s="63">
        <f t="shared" si="29"/>
        <v>-698.8824</v>
      </c>
      <c r="W62" s="64">
        <f t="shared" si="18"/>
        <v>-623.1186</v>
      </c>
      <c r="X62" s="63">
        <f t="shared" si="30"/>
        <v>-128.064</v>
      </c>
      <c r="Y62" s="63">
        <f t="shared" si="19"/>
        <v>11.0514</v>
      </c>
      <c r="Z62" s="63">
        <f t="shared" si="19"/>
        <v>15.9774</v>
      </c>
      <c r="AA62" s="69">
        <f t="shared" si="31"/>
        <v>3.213519</v>
      </c>
    </row>
    <row r="63" s="1" customFormat="1" ht="15.75" spans="1:27">
      <c r="A63" s="41">
        <f t="shared" si="13"/>
        <v>7</v>
      </c>
      <c r="B63" s="69">
        <f t="shared" si="13"/>
        <v>0</v>
      </c>
      <c r="C63" s="69">
        <f t="shared" si="13"/>
        <v>0</v>
      </c>
      <c r="D63" s="69">
        <f t="shared" si="13"/>
        <v>0</v>
      </c>
      <c r="E63" s="69">
        <f t="shared" si="13"/>
        <v>0</v>
      </c>
      <c r="F63" s="69">
        <f t="shared" si="13"/>
        <v>0</v>
      </c>
      <c r="G63" s="69">
        <f t="shared" si="13"/>
        <v>0</v>
      </c>
      <c r="H63" s="63">
        <f t="shared" si="14"/>
        <v>0</v>
      </c>
      <c r="I63" s="69">
        <f t="shared" si="20"/>
        <v>65</v>
      </c>
      <c r="J63" s="69">
        <f t="shared" si="15"/>
        <v>10</v>
      </c>
      <c r="K63" s="69">
        <f t="shared" si="21"/>
        <v>5</v>
      </c>
      <c r="L63" s="69">
        <f t="shared" si="22"/>
        <v>0</v>
      </c>
      <c r="M63" s="69">
        <f t="shared" si="23"/>
        <v>0</v>
      </c>
      <c r="N63" s="69">
        <f t="shared" si="23"/>
        <v>0</v>
      </c>
      <c r="O63" s="75">
        <f t="shared" si="24"/>
        <v>0</v>
      </c>
      <c r="P63" s="75">
        <f t="shared" si="25"/>
        <v>0</v>
      </c>
      <c r="Q63" s="75">
        <f t="shared" si="16"/>
        <v>0</v>
      </c>
      <c r="R63" s="75">
        <f t="shared" si="26"/>
        <v>0</v>
      </c>
      <c r="S63" s="75">
        <f t="shared" si="27"/>
        <v>0</v>
      </c>
      <c r="T63" s="75">
        <f t="shared" si="28"/>
        <v>0</v>
      </c>
      <c r="U63" s="64">
        <f t="shared" si="17"/>
        <v>0</v>
      </c>
      <c r="V63" s="63">
        <f t="shared" si="29"/>
        <v>0</v>
      </c>
      <c r="W63" s="64">
        <f t="shared" si="18"/>
        <v>0</v>
      </c>
      <c r="X63" s="63">
        <f t="shared" si="30"/>
        <v>0</v>
      </c>
      <c r="Y63" s="63">
        <f t="shared" si="19"/>
        <v>0</v>
      </c>
      <c r="Z63" s="63">
        <f t="shared" si="19"/>
        <v>0</v>
      </c>
      <c r="AA63" s="69">
        <f t="shared" si="31"/>
        <v>0</v>
      </c>
    </row>
    <row r="64" s="1" customFormat="1" ht="15.75" spans="1:27">
      <c r="A64" s="41">
        <f t="shared" si="13"/>
        <v>8</v>
      </c>
      <c r="B64" s="69">
        <f t="shared" si="13"/>
        <v>0</v>
      </c>
      <c r="C64" s="69">
        <f t="shared" si="13"/>
        <v>0</v>
      </c>
      <c r="D64" s="69">
        <f t="shared" si="13"/>
        <v>0</v>
      </c>
      <c r="E64" s="69">
        <f t="shared" si="13"/>
        <v>0</v>
      </c>
      <c r="F64" s="69">
        <f t="shared" si="13"/>
        <v>0</v>
      </c>
      <c r="G64" s="69">
        <f t="shared" si="13"/>
        <v>0</v>
      </c>
      <c r="H64" s="63">
        <f t="shared" si="14"/>
        <v>0</v>
      </c>
      <c r="I64" s="69">
        <f t="shared" si="20"/>
        <v>65</v>
      </c>
      <c r="J64" s="69">
        <f t="shared" si="15"/>
        <v>10</v>
      </c>
      <c r="K64" s="69">
        <f t="shared" si="21"/>
        <v>5</v>
      </c>
      <c r="L64" s="69">
        <f t="shared" si="22"/>
        <v>0</v>
      </c>
      <c r="M64" s="69">
        <f t="shared" si="23"/>
        <v>0</v>
      </c>
      <c r="N64" s="69">
        <f t="shared" si="23"/>
        <v>0</v>
      </c>
      <c r="O64" s="75">
        <f t="shared" si="24"/>
        <v>0</v>
      </c>
      <c r="P64" s="75">
        <f t="shared" si="25"/>
        <v>0</v>
      </c>
      <c r="Q64" s="75">
        <f t="shared" si="16"/>
        <v>0</v>
      </c>
      <c r="R64" s="75">
        <f t="shared" si="26"/>
        <v>0</v>
      </c>
      <c r="S64" s="75">
        <f t="shared" si="27"/>
        <v>0</v>
      </c>
      <c r="T64" s="75">
        <f t="shared" si="28"/>
        <v>0</v>
      </c>
      <c r="U64" s="64">
        <f t="shared" si="17"/>
        <v>0</v>
      </c>
      <c r="V64" s="63">
        <f t="shared" si="29"/>
        <v>0</v>
      </c>
      <c r="W64" s="64">
        <f t="shared" si="18"/>
        <v>0</v>
      </c>
      <c r="X64" s="63">
        <f t="shared" si="30"/>
        <v>0</v>
      </c>
      <c r="Y64" s="63">
        <f t="shared" si="19"/>
        <v>0</v>
      </c>
      <c r="Z64" s="63">
        <f t="shared" si="19"/>
        <v>0</v>
      </c>
      <c r="AA64" s="69">
        <f t="shared" si="31"/>
        <v>0</v>
      </c>
    </row>
    <row r="65" s="1" customFormat="1" ht="15.75" spans="1:27">
      <c r="A65" s="41">
        <f t="shared" si="13"/>
        <v>9</v>
      </c>
      <c r="B65" s="69">
        <f t="shared" si="13"/>
        <v>0</v>
      </c>
      <c r="C65" s="69">
        <f t="shared" si="13"/>
        <v>0</v>
      </c>
      <c r="D65" s="69">
        <f t="shared" si="13"/>
        <v>0</v>
      </c>
      <c r="E65" s="69">
        <f t="shared" si="13"/>
        <v>0</v>
      </c>
      <c r="F65" s="69">
        <f t="shared" si="13"/>
        <v>0</v>
      </c>
      <c r="G65" s="69">
        <f t="shared" si="13"/>
        <v>0</v>
      </c>
      <c r="H65" s="63">
        <f t="shared" si="14"/>
        <v>0</v>
      </c>
      <c r="I65" s="69">
        <f t="shared" si="20"/>
        <v>65</v>
      </c>
      <c r="J65" s="69">
        <f t="shared" si="15"/>
        <v>10</v>
      </c>
      <c r="K65" s="69">
        <f t="shared" si="21"/>
        <v>5</v>
      </c>
      <c r="L65" s="69">
        <f t="shared" si="22"/>
        <v>0</v>
      </c>
      <c r="M65" s="69">
        <f t="shared" si="23"/>
        <v>0</v>
      </c>
      <c r="N65" s="69">
        <f t="shared" si="23"/>
        <v>0</v>
      </c>
      <c r="O65" s="75">
        <f t="shared" si="24"/>
        <v>0</v>
      </c>
      <c r="P65" s="75">
        <f t="shared" si="25"/>
        <v>0</v>
      </c>
      <c r="Q65" s="75">
        <f t="shared" si="16"/>
        <v>0</v>
      </c>
      <c r="R65" s="75">
        <f t="shared" si="26"/>
        <v>0</v>
      </c>
      <c r="S65" s="75">
        <f t="shared" si="27"/>
        <v>0</v>
      </c>
      <c r="T65" s="75">
        <f t="shared" si="28"/>
        <v>0</v>
      </c>
      <c r="U65" s="64">
        <f t="shared" si="17"/>
        <v>0</v>
      </c>
      <c r="V65" s="63">
        <f t="shared" si="29"/>
        <v>0</v>
      </c>
      <c r="W65" s="64">
        <f t="shared" si="18"/>
        <v>0</v>
      </c>
      <c r="X65" s="63">
        <f t="shared" si="30"/>
        <v>0</v>
      </c>
      <c r="Y65" s="63">
        <f t="shared" si="19"/>
        <v>0</v>
      </c>
      <c r="Z65" s="63">
        <f t="shared" si="19"/>
        <v>0</v>
      </c>
      <c r="AA65" s="69">
        <f t="shared" si="31"/>
        <v>0</v>
      </c>
    </row>
    <row r="66" s="1" customFormat="1" ht="15.75" spans="1:27">
      <c r="A66" s="41">
        <f>(A17)</f>
        <v>10</v>
      </c>
      <c r="B66" s="69">
        <f>(B17)</f>
        <v>0</v>
      </c>
      <c r="C66" s="69">
        <f>(C17)</f>
        <v>0</v>
      </c>
      <c r="D66" s="69">
        <f>(D17)</f>
        <v>0</v>
      </c>
      <c r="E66" s="69">
        <f>(E17)</f>
        <v>0</v>
      </c>
      <c r="F66" s="69">
        <v>0</v>
      </c>
      <c r="G66" s="69">
        <v>0</v>
      </c>
      <c r="H66" s="63">
        <f t="shared" si="14"/>
        <v>0</v>
      </c>
      <c r="I66" s="69">
        <f t="shared" si="20"/>
        <v>65</v>
      </c>
      <c r="J66" s="69">
        <f t="shared" si="15"/>
        <v>10</v>
      </c>
      <c r="K66" s="69">
        <f t="shared" si="21"/>
        <v>5</v>
      </c>
      <c r="L66" s="69">
        <f t="shared" si="22"/>
        <v>0</v>
      </c>
      <c r="M66" s="69">
        <f t="shared" si="23"/>
        <v>0</v>
      </c>
      <c r="N66" s="69">
        <f t="shared" si="23"/>
        <v>0</v>
      </c>
      <c r="O66" s="75">
        <f t="shared" si="24"/>
        <v>0</v>
      </c>
      <c r="P66" s="75">
        <f t="shared" si="25"/>
        <v>0</v>
      </c>
      <c r="Q66" s="75">
        <f t="shared" si="16"/>
        <v>0</v>
      </c>
      <c r="R66" s="75">
        <f t="shared" si="26"/>
        <v>0</v>
      </c>
      <c r="S66" s="75">
        <f t="shared" si="27"/>
        <v>0</v>
      </c>
      <c r="T66" s="75">
        <f t="shared" si="28"/>
        <v>0</v>
      </c>
      <c r="U66" s="64">
        <f t="shared" si="17"/>
        <v>0</v>
      </c>
      <c r="V66" s="63">
        <f t="shared" si="29"/>
        <v>0</v>
      </c>
      <c r="W66" s="64">
        <f t="shared" si="18"/>
        <v>0</v>
      </c>
      <c r="X66" s="63">
        <f t="shared" si="30"/>
        <v>0</v>
      </c>
      <c r="Y66" s="63">
        <f t="shared" si="19"/>
        <v>0</v>
      </c>
      <c r="Z66" s="63">
        <f t="shared" si="19"/>
        <v>0</v>
      </c>
      <c r="AA66" s="69">
        <f t="shared" si="31"/>
        <v>0</v>
      </c>
    </row>
    <row r="67" s="1" customFormat="1" ht="15.75" spans="27:27">
      <c r="AA67" s="69">
        <f t="shared" si="31"/>
        <v>0</v>
      </c>
    </row>
    <row r="68" ht="15.75" spans="27:27">
      <c r="AA68" s="69">
        <f t="shared" si="31"/>
        <v>0</v>
      </c>
    </row>
  </sheetData>
  <mergeCells count="40">
    <mergeCell ref="A2:H2"/>
    <mergeCell ref="A3:H3"/>
    <mergeCell ref="A4:H4"/>
    <mergeCell ref="B5:G5"/>
    <mergeCell ref="A21:D21"/>
    <mergeCell ref="B23:E23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B54:G54"/>
    <mergeCell ref="O56:S56"/>
    <mergeCell ref="U56:Y56"/>
    <mergeCell ref="A5:A7"/>
    <mergeCell ref="A18:A19"/>
    <mergeCell ref="A23:A25"/>
    <mergeCell ref="A36:A37"/>
    <mergeCell ref="A54:A56"/>
    <mergeCell ref="B18:B19"/>
    <mergeCell ref="B36:B37"/>
    <mergeCell ref="C18:C19"/>
    <mergeCell ref="C36:C37"/>
    <mergeCell ref="D18:D19"/>
    <mergeCell ref="D36:D37"/>
    <mergeCell ref="E18:E19"/>
    <mergeCell ref="E36:E37"/>
    <mergeCell ref="F18:F19"/>
    <mergeCell ref="G18:G19"/>
    <mergeCell ref="H18:H19"/>
    <mergeCell ref="AA54:AA55"/>
    <mergeCell ref="A51:L53"/>
  </mergeCells>
  <pageMargins left="0.7" right="0.7" top="0.75" bottom="0.75" header="0.3" footer="0.3"/>
  <pageSetup paperSize="1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zoomScale="110" zoomScaleNormal="110" workbookViewId="0">
      <selection activeCell="K3" sqref="K3"/>
    </sheetView>
  </sheetViews>
  <sheetFormatPr defaultColWidth="11" defaultRowHeight="15"/>
  <cols>
    <col min="1" max="1" width="23.7142857142857" customWidth="1"/>
    <col min="8" max="8" width="15.4285714285714" customWidth="1"/>
    <col min="16" max="16" width="14.8571428571429" customWidth="1"/>
    <col min="17" max="17" width="15.1428571428571" customWidth="1"/>
    <col min="18" max="18" width="15.8571428571429" customWidth="1"/>
    <col min="19" max="19" width="17.4285714285714" customWidth="1"/>
  </cols>
  <sheetData>
    <row r="1" spans="1:8">
      <c r="A1" s="149" t="s">
        <v>76</v>
      </c>
      <c r="B1" s="149"/>
      <c r="C1" s="149"/>
      <c r="D1" s="149"/>
      <c r="E1" s="149"/>
      <c r="F1" s="149"/>
      <c r="G1" s="149"/>
      <c r="H1" s="149"/>
    </row>
    <row r="2" ht="16.5" customHeight="1" spans="1:8">
      <c r="A2" s="149"/>
      <c r="B2" s="149"/>
      <c r="C2" s="149"/>
      <c r="D2" s="149"/>
      <c r="E2" s="149"/>
      <c r="F2" s="149"/>
      <c r="G2" s="149"/>
      <c r="H2" s="149"/>
    </row>
    <row r="3" ht="18.75" spans="1:20">
      <c r="A3" s="150"/>
      <c r="B3" s="150"/>
      <c r="C3" s="150"/>
      <c r="D3" s="150"/>
      <c r="E3" s="150"/>
      <c r="F3" s="150"/>
      <c r="G3" s="150"/>
      <c r="H3" s="151"/>
      <c r="O3" s="105"/>
      <c r="P3" s="105"/>
      <c r="Q3" s="105"/>
      <c r="R3" s="105"/>
      <c r="S3" s="105"/>
      <c r="T3" s="105"/>
    </row>
    <row r="4" ht="18.75" spans="1:20">
      <c r="A4" s="150" t="s">
        <v>77</v>
      </c>
      <c r="B4" s="150"/>
      <c r="C4" s="150"/>
      <c r="D4" s="150"/>
      <c r="E4" s="150"/>
      <c r="F4" s="150"/>
      <c r="G4" s="150"/>
      <c r="H4" s="151"/>
      <c r="O4" s="105"/>
      <c r="P4" s="105"/>
      <c r="Q4" s="105"/>
      <c r="R4" s="105"/>
      <c r="S4" s="105"/>
      <c r="T4" s="105"/>
    </row>
    <row r="5" ht="16.5" customHeight="1" spans="1:20">
      <c r="A5" s="152" t="s">
        <v>78</v>
      </c>
      <c r="B5" s="152"/>
      <c r="C5" s="152"/>
      <c r="D5" s="152"/>
      <c r="E5" s="152"/>
      <c r="F5" s="152"/>
      <c r="G5" s="152"/>
      <c r="H5" s="152"/>
      <c r="I5" s="154"/>
      <c r="O5" s="105">
        <v>8</v>
      </c>
      <c r="P5" s="105">
        <v>1096</v>
      </c>
      <c r="Q5" s="105">
        <v>1645</v>
      </c>
      <c r="R5" s="105">
        <v>329</v>
      </c>
      <c r="S5" s="105">
        <v>658</v>
      </c>
      <c r="T5" s="105"/>
    </row>
    <row r="6" customHeight="1" spans="15:20">
      <c r="O6" s="105"/>
      <c r="P6" s="105">
        <v>1645</v>
      </c>
      <c r="Q6" s="105">
        <v>2193</v>
      </c>
      <c r="R6" s="105">
        <v>548</v>
      </c>
      <c r="S6" s="105">
        <v>877</v>
      </c>
      <c r="T6" s="105"/>
    </row>
    <row r="7" spans="15:20">
      <c r="O7" s="105">
        <v>8.5</v>
      </c>
      <c r="P7" s="105">
        <v>1645</v>
      </c>
      <c r="Q7" s="105">
        <v>1645</v>
      </c>
      <c r="R7" s="105">
        <v>658</v>
      </c>
      <c r="S7" s="105">
        <v>877</v>
      </c>
      <c r="T7" s="105"/>
    </row>
    <row r="8" ht="31.5" customHeight="1" spans="15:20">
      <c r="O8" s="105"/>
      <c r="P8" s="105">
        <v>2193</v>
      </c>
      <c r="Q8" s="105">
        <v>2193</v>
      </c>
      <c r="R8" s="105">
        <v>877</v>
      </c>
      <c r="S8" s="105">
        <v>877</v>
      </c>
      <c r="T8" s="105"/>
    </row>
    <row r="9" spans="15:20">
      <c r="O9" s="105">
        <v>9</v>
      </c>
      <c r="P9" s="105">
        <v>2193</v>
      </c>
      <c r="Q9" s="105">
        <v>2193</v>
      </c>
      <c r="R9" s="105">
        <v>877</v>
      </c>
      <c r="S9" s="105">
        <v>877</v>
      </c>
      <c r="T9" s="105"/>
    </row>
    <row r="10" spans="15:20">
      <c r="O10" s="105"/>
      <c r="P10" s="105">
        <v>3289</v>
      </c>
      <c r="Q10" s="105">
        <v>2193</v>
      </c>
      <c r="R10" s="105">
        <v>877</v>
      </c>
      <c r="S10" s="105">
        <v>877</v>
      </c>
      <c r="T10" s="105"/>
    </row>
    <row r="11" spans="15:20">
      <c r="O11" s="105"/>
      <c r="P11" s="105"/>
      <c r="Q11" s="105"/>
      <c r="R11" s="105"/>
      <c r="S11" s="105"/>
      <c r="T11" s="105"/>
    </row>
    <row r="26" spans="1:8">
      <c r="A26" s="153" t="s">
        <v>79</v>
      </c>
      <c r="B26" s="153"/>
      <c r="C26" s="153"/>
      <c r="D26" s="153"/>
      <c r="E26" s="153"/>
      <c r="F26" s="153"/>
      <c r="G26" s="153"/>
      <c r="H26" s="153"/>
    </row>
  </sheetData>
  <mergeCells count="5">
    <mergeCell ref="A3:G3"/>
    <mergeCell ref="A4:G4"/>
    <mergeCell ref="A5:H5"/>
    <mergeCell ref="A26:H26"/>
    <mergeCell ref="A1:H2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8"/>
  <sheetViews>
    <sheetView zoomScale="130" zoomScaleNormal="130" workbookViewId="0">
      <selection activeCell="I4" sqref="I4"/>
    </sheetView>
  </sheetViews>
  <sheetFormatPr defaultColWidth="11" defaultRowHeight="15"/>
  <cols>
    <col min="1" max="1" width="23.8571428571429" customWidth="1"/>
    <col min="8" max="8" width="14.8571428571429" customWidth="1"/>
    <col min="27" max="27" width="24" customWidth="1"/>
  </cols>
  <sheetData>
    <row r="1" spans="1:8">
      <c r="A1" s="144"/>
      <c r="B1" s="144"/>
      <c r="C1" s="144"/>
      <c r="D1" s="144"/>
      <c r="E1" s="144"/>
      <c r="F1" s="144"/>
      <c r="G1" s="144"/>
      <c r="H1" s="144"/>
    </row>
    <row r="2" ht="18" spans="1:8">
      <c r="A2" s="84" t="s">
        <v>80</v>
      </c>
      <c r="B2" s="84"/>
      <c r="C2" s="84"/>
      <c r="D2" s="84"/>
      <c r="E2" s="84"/>
      <c r="F2" s="84"/>
      <c r="G2" s="84"/>
      <c r="H2" s="84"/>
    </row>
    <row r="3" ht="15.75" spans="1:8">
      <c r="A3" s="9" t="s">
        <v>2</v>
      </c>
      <c r="B3" s="9"/>
      <c r="C3" s="9"/>
      <c r="D3" s="9"/>
      <c r="E3" s="9"/>
      <c r="F3" s="9"/>
      <c r="G3" s="9"/>
      <c r="H3" s="9"/>
    </row>
    <row r="4" spans="1:8">
      <c r="A4" s="88" t="s">
        <v>3</v>
      </c>
      <c r="B4" s="88"/>
      <c r="C4" s="88"/>
      <c r="D4" s="88"/>
      <c r="E4" s="88"/>
      <c r="F4" s="88"/>
      <c r="G4" s="88"/>
      <c r="H4" s="88"/>
    </row>
    <row r="5" ht="15.75" spans="1:8">
      <c r="A5" s="145" t="s">
        <v>47</v>
      </c>
      <c r="B5" s="15" t="s">
        <v>5</v>
      </c>
      <c r="C5" s="15"/>
      <c r="D5" s="15"/>
      <c r="E5" s="15"/>
      <c r="F5" s="15"/>
      <c r="G5" s="15"/>
      <c r="H5" s="146" t="s">
        <v>6</v>
      </c>
    </row>
    <row r="6" ht="15.75" spans="1:8">
      <c r="A6" s="145"/>
      <c r="B6" s="15" t="s">
        <v>8</v>
      </c>
      <c r="C6" s="15" t="s">
        <v>9</v>
      </c>
      <c r="D6" s="15" t="s">
        <v>10</v>
      </c>
      <c r="E6" s="15" t="s">
        <v>11</v>
      </c>
      <c r="F6" s="17" t="s">
        <v>12</v>
      </c>
      <c r="G6" s="17" t="s">
        <v>13</v>
      </c>
      <c r="H6" s="146" t="s">
        <v>48</v>
      </c>
    </row>
    <row r="7" ht="15.75" spans="1:8">
      <c r="A7" s="145"/>
      <c r="B7" s="18"/>
      <c r="C7" s="15"/>
      <c r="D7" s="15"/>
      <c r="E7" s="15"/>
      <c r="F7" s="19"/>
      <c r="G7" s="19"/>
      <c r="H7" s="19"/>
    </row>
    <row r="8" spans="1:8">
      <c r="A8" s="77" t="str">
        <f>(INICIO!A18)</f>
        <v>ALTO EN SODIO</v>
      </c>
      <c r="B8" s="22">
        <f>(INICIO!B18)</f>
        <v>59</v>
      </c>
      <c r="C8" s="22">
        <f>(INICIO!C18)</f>
        <v>26.8</v>
      </c>
      <c r="D8" s="22">
        <f>(INICIO!D18)</f>
        <v>7.12</v>
      </c>
      <c r="E8" s="22">
        <f>(INICIO!E18)</f>
        <v>6.98</v>
      </c>
      <c r="F8" s="22">
        <f>(INICIO!F18)</f>
        <v>0</v>
      </c>
      <c r="G8" s="22">
        <f>(INICIO!G18)</f>
        <v>0</v>
      </c>
      <c r="H8" s="77">
        <f>(INICIO!H18)</f>
        <v>29.5</v>
      </c>
    </row>
    <row r="9" spans="1:8">
      <c r="A9" s="79" t="str">
        <f>(INICIO!A19)</f>
        <v>BAJO EN CALCIO</v>
      </c>
      <c r="B9" s="25">
        <f>(INICIO!B19)</f>
        <v>54.31</v>
      </c>
      <c r="C9" s="25">
        <f>(INICIO!C19)</f>
        <v>29.32</v>
      </c>
      <c r="D9" s="25">
        <f>(INICIO!D19)</f>
        <v>12.27</v>
      </c>
      <c r="E9" s="25">
        <f>(INICIO!E19)</f>
        <v>4.1</v>
      </c>
      <c r="F9" s="25">
        <f>(INICIO!F19)</f>
        <v>0</v>
      </c>
      <c r="G9" s="25">
        <f>(INICIO!G19)</f>
        <v>0</v>
      </c>
      <c r="H9" s="79">
        <f>(INICIO!H19)</f>
        <v>44.83</v>
      </c>
    </row>
    <row r="10" spans="1:8">
      <c r="A10" s="77" t="str">
        <f>(INICIO!A20)</f>
        <v>BAJO EN POTASIO</v>
      </c>
      <c r="B10" s="22">
        <f>(INICIO!B20)</f>
        <v>65.2</v>
      </c>
      <c r="C10" s="22">
        <f>(INICIO!C20)</f>
        <v>29.11</v>
      </c>
      <c r="D10" s="22">
        <f>(INICIO!D20)</f>
        <v>1.95</v>
      </c>
      <c r="E10" s="22">
        <f>(INICIO!E20)</f>
        <v>3.74</v>
      </c>
      <c r="F10" s="22">
        <f>(INICIO!F20)</f>
        <v>0</v>
      </c>
      <c r="G10" s="22">
        <f>(INICIO!G20)</f>
        <v>0</v>
      </c>
      <c r="H10" s="77">
        <f>(INICIO!H20)</f>
        <v>48.03</v>
      </c>
    </row>
    <row r="11" spans="1:8">
      <c r="A11" s="79" t="str">
        <f>(INICIO!A21)</f>
        <v>BAJO EN MAGNESIO</v>
      </c>
      <c r="B11" s="25">
        <f>(INICIO!B21)</f>
        <v>68.08</v>
      </c>
      <c r="C11" s="25">
        <f>(INICIO!C21)</f>
        <v>6.25</v>
      </c>
      <c r="D11" s="25">
        <f>(INICIO!D21)</f>
        <v>23.72</v>
      </c>
      <c r="E11" s="25">
        <f>(INICIO!E21)</f>
        <v>1.96</v>
      </c>
      <c r="F11" s="25">
        <f>(INICIO!F21)</f>
        <v>0</v>
      </c>
      <c r="G11" s="25">
        <f>(INICIO!G21)</f>
        <v>0</v>
      </c>
      <c r="H11" s="79">
        <f>(INICIO!H21)</f>
        <v>31.73</v>
      </c>
    </row>
    <row r="12" spans="1:8">
      <c r="A12" s="77" t="str">
        <f>(INICIO!A22)</f>
        <v>ALTO EN CALCIO</v>
      </c>
      <c r="B12" s="77">
        <f>(INICIO!B22)</f>
        <v>84.4</v>
      </c>
      <c r="C12" s="77">
        <f>(INICIO!C22)</f>
        <v>10.23</v>
      </c>
      <c r="D12" s="77">
        <f>(INICIO!D22)</f>
        <v>4.37</v>
      </c>
      <c r="E12" s="77">
        <f>(INICIO!E22)</f>
        <v>1</v>
      </c>
      <c r="F12" s="77">
        <f>(INICIO!F22)</f>
        <v>0</v>
      </c>
      <c r="G12" s="77">
        <f>(INICIO!G22)</f>
        <v>0</v>
      </c>
      <c r="H12" s="77">
        <f>(INICIO!H22)</f>
        <v>60</v>
      </c>
    </row>
    <row r="13" spans="1:8">
      <c r="A13" s="79" t="str">
        <f>(INICIO!A23)</f>
        <v>SUELO ACIDO</v>
      </c>
      <c r="B13" s="79">
        <f>(INICIO!B23)</f>
        <v>50.5</v>
      </c>
      <c r="C13" s="79">
        <f>(INICIO!C23)</f>
        <v>32.6</v>
      </c>
      <c r="D13" s="79">
        <f>(INICIO!D23)</f>
        <v>11.2</v>
      </c>
      <c r="E13" s="79">
        <f>(INICIO!E23)</f>
        <v>1.28</v>
      </c>
      <c r="F13" s="79">
        <f>(INICIO!F23)</f>
        <v>2.79</v>
      </c>
      <c r="G13" s="79">
        <f>(INICIO!G23)</f>
        <v>1.63</v>
      </c>
      <c r="H13" s="79">
        <f>(INICIO!H23)</f>
        <v>8.59</v>
      </c>
    </row>
    <row r="14" spans="1:8">
      <c r="A14" s="77">
        <f>(INICIO!A24)</f>
        <v>7</v>
      </c>
      <c r="B14" s="77">
        <f>(INICIO!B24)</f>
        <v>0</v>
      </c>
      <c r="C14" s="77">
        <f>(INICIO!C24)</f>
        <v>0</v>
      </c>
      <c r="D14" s="77">
        <f>(INICIO!D24)</f>
        <v>0</v>
      </c>
      <c r="E14" s="77">
        <f>(INICIO!E24)</f>
        <v>0</v>
      </c>
      <c r="F14" s="77">
        <f>(INICIO!F24)</f>
        <v>0</v>
      </c>
      <c r="G14" s="77">
        <f>(INICIO!G24)</f>
        <v>0</v>
      </c>
      <c r="H14" s="77">
        <f>(INICIO!H24)</f>
        <v>0</v>
      </c>
    </row>
    <row r="15" spans="1:8">
      <c r="A15" s="79">
        <f>(INICIO!A25)</f>
        <v>8</v>
      </c>
      <c r="B15" s="79">
        <f>(INICIO!B25)</f>
        <v>0</v>
      </c>
      <c r="C15" s="79">
        <f>(INICIO!C25)</f>
        <v>0</v>
      </c>
      <c r="D15" s="79">
        <f>(INICIO!D25)</f>
        <v>0</v>
      </c>
      <c r="E15" s="79">
        <f>(INICIO!E25)</f>
        <v>0</v>
      </c>
      <c r="F15" s="79">
        <f>(INICIO!F25)</f>
        <v>0</v>
      </c>
      <c r="G15" s="79">
        <f>(INICIO!G25)</f>
        <v>0</v>
      </c>
      <c r="H15" s="79">
        <f>(INICIO!H25)</f>
        <v>0</v>
      </c>
    </row>
    <row r="16" spans="1:8">
      <c r="A16" s="77">
        <f>(INICIO!A26)</f>
        <v>9</v>
      </c>
      <c r="B16" s="77">
        <f>(INICIO!B26)</f>
        <v>0</v>
      </c>
      <c r="C16" s="77">
        <f>(INICIO!C26)</f>
        <v>0</v>
      </c>
      <c r="D16" s="77">
        <f>(INICIO!D26)</f>
        <v>0</v>
      </c>
      <c r="E16" s="77">
        <f>(INICIO!E26)</f>
        <v>0</v>
      </c>
      <c r="F16" s="77">
        <f>(INICIO!F26)</f>
        <v>0</v>
      </c>
      <c r="G16" s="77">
        <f>(INICIO!G26)</f>
        <v>0</v>
      </c>
      <c r="H16" s="77">
        <f>(INICIO!H26)</f>
        <v>0</v>
      </c>
    </row>
    <row r="17" spans="1:8">
      <c r="A17" s="79">
        <f>(INICIO!A27)</f>
        <v>10</v>
      </c>
      <c r="B17" s="79">
        <f>(INICIO!B27)</f>
        <v>0</v>
      </c>
      <c r="C17" s="79">
        <f>(INICIO!C27)</f>
        <v>0</v>
      </c>
      <c r="D17" s="79">
        <f>(INICIO!D27)</f>
        <v>0</v>
      </c>
      <c r="E17" s="79">
        <f>(INICIO!E27)</f>
        <v>0</v>
      </c>
      <c r="F17" s="79">
        <f>(INICIO!F27)</f>
        <v>0</v>
      </c>
      <c r="G17" s="79">
        <f>(INICIO!G27)</f>
        <v>0</v>
      </c>
      <c r="H17" s="79">
        <f>(INICIO!H27)</f>
        <v>0</v>
      </c>
    </row>
    <row r="18" ht="15.75" customHeight="1" spans="1:8">
      <c r="A18" s="147" t="s">
        <v>21</v>
      </c>
      <c r="B18" s="28" t="s">
        <v>22</v>
      </c>
      <c r="C18" s="29" t="s">
        <v>23</v>
      </c>
      <c r="D18" s="29" t="s">
        <v>24</v>
      </c>
      <c r="E18" s="29" t="s">
        <v>25</v>
      </c>
      <c r="F18" s="29" t="s">
        <v>25</v>
      </c>
      <c r="G18" s="29" t="s">
        <v>25</v>
      </c>
      <c r="H18" s="29" t="s">
        <v>49</v>
      </c>
    </row>
    <row r="19" ht="15.75" customHeight="1" spans="1:8">
      <c r="A19" s="147"/>
      <c r="B19" s="28"/>
      <c r="C19" s="29"/>
      <c r="D19" s="148"/>
      <c r="E19" s="29"/>
      <c r="F19" s="29"/>
      <c r="G19" s="29"/>
      <c r="H19" s="29"/>
    </row>
    <row r="21" ht="15.75" spans="1:8">
      <c r="A21" s="35" t="s">
        <v>66</v>
      </c>
      <c r="B21" s="36"/>
      <c r="C21" s="36"/>
      <c r="D21" s="36"/>
      <c r="E21" s="37" t="s">
        <v>67</v>
      </c>
      <c r="F21" s="38" t="s">
        <v>53</v>
      </c>
      <c r="G21" s="39"/>
      <c r="H21" s="40"/>
    </row>
    <row r="22" ht="15.75" spans="1:8">
      <c r="A22" s="41"/>
      <c r="B22" s="42"/>
      <c r="C22" s="42"/>
      <c r="D22" s="42"/>
      <c r="E22" s="42"/>
      <c r="F22" s="42"/>
      <c r="G22" s="43"/>
      <c r="H22" s="44"/>
    </row>
    <row r="23" ht="15.75" spans="1:8">
      <c r="A23" s="45" t="s">
        <v>47</v>
      </c>
      <c r="B23" s="46" t="s">
        <v>54</v>
      </c>
      <c r="C23" s="46"/>
      <c r="D23" s="46"/>
      <c r="E23" s="46"/>
      <c r="F23" s="47" t="s">
        <v>81</v>
      </c>
      <c r="G23" s="47"/>
      <c r="H23" s="48"/>
    </row>
    <row r="24" ht="19.5" spans="1:8">
      <c r="A24" s="14"/>
      <c r="B24" s="49" t="s">
        <v>28</v>
      </c>
      <c r="C24" s="49" t="s">
        <v>29</v>
      </c>
      <c r="D24" s="49" t="s">
        <v>30</v>
      </c>
      <c r="E24" s="49" t="s">
        <v>31</v>
      </c>
      <c r="F24" s="50" t="s">
        <v>82</v>
      </c>
      <c r="G24" s="50"/>
      <c r="H24" s="51"/>
    </row>
    <row r="25" ht="15.75" spans="1:8">
      <c r="A25" s="14"/>
      <c r="B25" s="49"/>
      <c r="C25" s="49"/>
      <c r="D25" s="49"/>
      <c r="E25" s="49"/>
      <c r="F25" s="50" t="s">
        <v>83</v>
      </c>
      <c r="G25" s="50"/>
      <c r="H25" s="51"/>
    </row>
    <row r="26" ht="15.75" spans="1:8">
      <c r="A26" s="52" t="str">
        <f>(A8)</f>
        <v>ALTO EN SODIO</v>
      </c>
      <c r="B26" s="53">
        <f>(B8/C8)</f>
        <v>2.20149253731343</v>
      </c>
      <c r="C26" s="53">
        <f>(C8/D8)</f>
        <v>3.76404494382022</v>
      </c>
      <c r="D26" s="53">
        <f>((B8+C8)/D8)</f>
        <v>12.0505617977528</v>
      </c>
      <c r="E26" s="53">
        <f>(B8/D8)</f>
        <v>8.28651685393258</v>
      </c>
      <c r="F26" s="54">
        <f>(AA74)</f>
        <v>2.7081</v>
      </c>
      <c r="G26" s="54"/>
      <c r="H26" s="51"/>
    </row>
    <row r="27" ht="15.75" spans="1:8">
      <c r="A27" s="55" t="str">
        <f t="shared" ref="A27:A35" si="0">(A9)</f>
        <v>BAJO EN CALCIO</v>
      </c>
      <c r="B27" s="56">
        <f t="shared" ref="B27:C35" si="1">(B9/C9)</f>
        <v>1.85231923601637</v>
      </c>
      <c r="C27" s="56">
        <f t="shared" si="1"/>
        <v>2.38956805215974</v>
      </c>
      <c r="D27" s="56">
        <f t="shared" ref="D27:D35" si="2">((B9+C9)/D9)</f>
        <v>6.8158109209454</v>
      </c>
      <c r="E27" s="56">
        <f t="shared" ref="E27:E35" si="3">(B9/D9)</f>
        <v>4.42624286878566</v>
      </c>
      <c r="F27" s="57">
        <f t="shared" ref="F27:F35" si="4">(AA75)</f>
        <v>7.33226031</v>
      </c>
      <c r="G27" s="57"/>
      <c r="H27" s="51"/>
    </row>
    <row r="28" ht="15.75" spans="1:8">
      <c r="A28" s="52" t="str">
        <f t="shared" si="0"/>
        <v>BAJO EN POTASIO</v>
      </c>
      <c r="B28" s="53">
        <f t="shared" si="1"/>
        <v>2.23978014428032</v>
      </c>
      <c r="C28" s="53">
        <f t="shared" si="1"/>
        <v>14.9282051282051</v>
      </c>
      <c r="D28" s="53">
        <f t="shared" si="2"/>
        <v>48.3641025641026</v>
      </c>
      <c r="E28" s="53">
        <f t="shared" si="3"/>
        <v>33.4358974358974</v>
      </c>
      <c r="F28" s="54">
        <f t="shared" si="4"/>
        <v>-0.146971800000002</v>
      </c>
      <c r="G28" s="54"/>
      <c r="H28" s="51"/>
    </row>
    <row r="29" ht="15.75" spans="1:8">
      <c r="A29" s="55" t="str">
        <f t="shared" si="0"/>
        <v>BAJO EN MAGNESIO</v>
      </c>
      <c r="B29" s="56">
        <f t="shared" si="1"/>
        <v>10.8928</v>
      </c>
      <c r="C29" s="56">
        <f t="shared" si="1"/>
        <v>0.263490725126476</v>
      </c>
      <c r="D29" s="56">
        <f t="shared" si="2"/>
        <v>3.13364249578415</v>
      </c>
      <c r="E29" s="56">
        <f t="shared" si="3"/>
        <v>2.87015177065767</v>
      </c>
      <c r="F29" s="57">
        <f t="shared" si="4"/>
        <v>-1.49524452</v>
      </c>
      <c r="G29" s="57"/>
      <c r="H29" s="51"/>
    </row>
    <row r="30" ht="15.75" spans="1:8">
      <c r="A30" s="52" t="str">
        <f t="shared" si="0"/>
        <v>ALTO EN CALCIO</v>
      </c>
      <c r="B30" s="53">
        <f t="shared" si="1"/>
        <v>8.25024437927664</v>
      </c>
      <c r="C30" s="53">
        <f t="shared" si="1"/>
        <v>2.34096109839817</v>
      </c>
      <c r="D30" s="53">
        <f t="shared" si="2"/>
        <v>21.6544622425629</v>
      </c>
      <c r="E30" s="53">
        <f t="shared" si="3"/>
        <v>19.3135011441648</v>
      </c>
      <c r="F30" s="54">
        <f t="shared" si="4"/>
        <v>-17.8092</v>
      </c>
      <c r="G30" s="54"/>
      <c r="H30" s="51"/>
    </row>
    <row r="31" ht="15.75" spans="1:8">
      <c r="A31" s="55" t="str">
        <f t="shared" si="0"/>
        <v>SUELO ACIDO</v>
      </c>
      <c r="B31" s="56">
        <f t="shared" si="1"/>
        <v>1.54907975460123</v>
      </c>
      <c r="C31" s="56">
        <f t="shared" si="1"/>
        <v>2.91071428571429</v>
      </c>
      <c r="D31" s="56">
        <f t="shared" si="2"/>
        <v>7.41964285714286</v>
      </c>
      <c r="E31" s="56">
        <f t="shared" si="3"/>
        <v>4.50892857142857</v>
      </c>
      <c r="F31" s="57">
        <f t="shared" si="4"/>
        <v>1.9056915</v>
      </c>
      <c r="G31" s="57"/>
      <c r="H31" s="51"/>
    </row>
    <row r="32" ht="15.75" spans="1:8">
      <c r="A32" s="52">
        <f t="shared" si="0"/>
        <v>7</v>
      </c>
      <c r="B32" s="53" t="e">
        <f t="shared" si="1"/>
        <v>#DIV/0!</v>
      </c>
      <c r="C32" s="53" t="e">
        <f t="shared" si="1"/>
        <v>#DIV/0!</v>
      </c>
      <c r="D32" s="53" t="e">
        <f t="shared" si="2"/>
        <v>#DIV/0!</v>
      </c>
      <c r="E32" s="53" t="e">
        <f t="shared" si="3"/>
        <v>#DIV/0!</v>
      </c>
      <c r="F32" s="54">
        <f t="shared" si="4"/>
        <v>0</v>
      </c>
      <c r="G32" s="54"/>
      <c r="H32" s="51"/>
    </row>
    <row r="33" ht="15.75" spans="1:8">
      <c r="A33" s="55">
        <f t="shared" si="0"/>
        <v>8</v>
      </c>
      <c r="B33" s="56" t="e">
        <f t="shared" si="1"/>
        <v>#DIV/0!</v>
      </c>
      <c r="C33" s="56" t="e">
        <f t="shared" si="1"/>
        <v>#DIV/0!</v>
      </c>
      <c r="D33" s="56" t="e">
        <f t="shared" si="2"/>
        <v>#DIV/0!</v>
      </c>
      <c r="E33" s="56" t="e">
        <f t="shared" si="3"/>
        <v>#DIV/0!</v>
      </c>
      <c r="F33" s="57">
        <f t="shared" si="4"/>
        <v>0</v>
      </c>
      <c r="G33" s="57"/>
      <c r="H33" s="51"/>
    </row>
    <row r="34" ht="15.75" spans="1:8">
      <c r="A34" s="52">
        <f t="shared" si="0"/>
        <v>9</v>
      </c>
      <c r="B34" s="53" t="e">
        <f t="shared" si="1"/>
        <v>#DIV/0!</v>
      </c>
      <c r="C34" s="53" t="e">
        <f t="shared" si="1"/>
        <v>#DIV/0!</v>
      </c>
      <c r="D34" s="53" t="e">
        <f t="shared" si="2"/>
        <v>#DIV/0!</v>
      </c>
      <c r="E34" s="53" t="e">
        <f t="shared" si="3"/>
        <v>#DIV/0!</v>
      </c>
      <c r="F34" s="54">
        <f t="shared" si="4"/>
        <v>0</v>
      </c>
      <c r="G34" s="54"/>
      <c r="H34" s="51"/>
    </row>
    <row r="35" ht="15.75" spans="1:8">
      <c r="A35" s="55">
        <f t="shared" si="0"/>
        <v>10</v>
      </c>
      <c r="B35" s="56" t="e">
        <f t="shared" si="1"/>
        <v>#DIV/0!</v>
      </c>
      <c r="C35" s="56" t="e">
        <f t="shared" si="1"/>
        <v>#DIV/0!</v>
      </c>
      <c r="D35" s="56" t="e">
        <f t="shared" si="2"/>
        <v>#DIV/0!</v>
      </c>
      <c r="E35" s="56" t="e">
        <f t="shared" si="3"/>
        <v>#DIV/0!</v>
      </c>
      <c r="F35" s="57">
        <f t="shared" si="4"/>
        <v>0</v>
      </c>
      <c r="G35" s="57"/>
      <c r="H35" s="51"/>
    </row>
    <row r="36" ht="15.75" spans="1:8">
      <c r="A36" s="27" t="s">
        <v>21</v>
      </c>
      <c r="B36" s="29" t="s">
        <v>32</v>
      </c>
      <c r="C36" s="29" t="s">
        <v>33</v>
      </c>
      <c r="D36" s="29" t="s">
        <v>34</v>
      </c>
      <c r="E36" s="29" t="s">
        <v>35</v>
      </c>
      <c r="F36" s="58" t="s">
        <v>71</v>
      </c>
      <c r="G36" s="59"/>
      <c r="H36" s="51"/>
    </row>
    <row r="37" ht="15.75" spans="1:8">
      <c r="A37" s="31"/>
      <c r="B37" s="33"/>
      <c r="C37" s="33"/>
      <c r="D37" s="33"/>
      <c r="E37" s="33"/>
      <c r="F37" s="58" t="s">
        <v>59</v>
      </c>
      <c r="G37" s="60"/>
      <c r="H37" s="61"/>
    </row>
    <row r="66" s="1" customFormat="1"/>
    <row r="67" s="1" customFormat="1"/>
    <row r="68" s="1" customFormat="1" spans="1:26">
      <c r="A68" s="62" t="s">
        <v>60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70"/>
      <c r="N68" s="70"/>
      <c r="O68" s="70"/>
      <c r="P68" s="70"/>
      <c r="U68" s="76"/>
      <c r="V68" s="70"/>
      <c r="W68" s="70"/>
      <c r="X68" s="70"/>
      <c r="Y68" s="70"/>
      <c r="Z68" s="70"/>
    </row>
    <row r="69" s="1" customFormat="1" spans="1:26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70"/>
      <c r="N69" s="70"/>
      <c r="O69" s="70"/>
      <c r="P69" s="70"/>
      <c r="U69" s="76"/>
      <c r="V69" s="70"/>
      <c r="W69" s="70"/>
      <c r="X69" s="70"/>
      <c r="Y69" s="70"/>
      <c r="Z69" s="70"/>
    </row>
    <row r="70" s="1" customFormat="1" spans="1:26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70"/>
      <c r="N70" s="70"/>
      <c r="O70" s="70"/>
      <c r="P70" s="70"/>
      <c r="U70" s="76"/>
      <c r="V70" s="70"/>
      <c r="W70" s="70"/>
      <c r="X70" s="70"/>
      <c r="Y70" s="70"/>
      <c r="Z70" s="70"/>
    </row>
    <row r="71" s="1" customFormat="1" ht="15.75" spans="1:27">
      <c r="A71" s="63" t="s">
        <v>47</v>
      </c>
      <c r="B71" s="64" t="s">
        <v>5</v>
      </c>
      <c r="C71" s="64"/>
      <c r="D71" s="64"/>
      <c r="E71" s="64"/>
      <c r="F71" s="64"/>
      <c r="G71" s="64"/>
      <c r="H71" s="65" t="s">
        <v>6</v>
      </c>
      <c r="I71" s="63"/>
      <c r="J71" s="63"/>
      <c r="K71" s="63" t="s">
        <v>72</v>
      </c>
      <c r="L71" s="63"/>
      <c r="M71" s="70"/>
      <c r="N71" s="70"/>
      <c r="O71" s="63"/>
      <c r="P71" s="63"/>
      <c r="Q71" s="63"/>
      <c r="R71" s="63"/>
      <c r="S71" s="70"/>
      <c r="T71" s="70"/>
      <c r="U71" s="63"/>
      <c r="V71" s="63"/>
      <c r="W71" s="63"/>
      <c r="X71" s="63"/>
      <c r="Y71" s="70"/>
      <c r="Z71" s="70"/>
      <c r="AA71" s="63" t="s">
        <v>84</v>
      </c>
    </row>
    <row r="72" s="1" customFormat="1" ht="15.75" spans="1:27">
      <c r="A72" s="63"/>
      <c r="B72" s="64" t="s">
        <v>8</v>
      </c>
      <c r="C72" s="64" t="s">
        <v>9</v>
      </c>
      <c r="D72" s="64" t="s">
        <v>10</v>
      </c>
      <c r="E72" s="64" t="s">
        <v>11</v>
      </c>
      <c r="F72" s="66" t="s">
        <v>12</v>
      </c>
      <c r="G72" s="66" t="s">
        <v>13</v>
      </c>
      <c r="H72" s="65" t="s">
        <v>48</v>
      </c>
      <c r="I72" s="71" t="s">
        <v>8</v>
      </c>
      <c r="J72" s="71" t="s">
        <v>9</v>
      </c>
      <c r="K72" s="71" t="s">
        <v>63</v>
      </c>
      <c r="L72" s="71" t="s">
        <v>11</v>
      </c>
      <c r="M72" s="72" t="s">
        <v>12</v>
      </c>
      <c r="N72" s="72" t="s">
        <v>13</v>
      </c>
      <c r="O72" s="71" t="s">
        <v>8</v>
      </c>
      <c r="P72" s="71" t="s">
        <v>9</v>
      </c>
      <c r="Q72" s="71" t="s">
        <v>63</v>
      </c>
      <c r="R72" s="71" t="s">
        <v>11</v>
      </c>
      <c r="S72" s="72" t="s">
        <v>12</v>
      </c>
      <c r="T72" s="72" t="s">
        <v>13</v>
      </c>
      <c r="U72" s="71" t="s">
        <v>8</v>
      </c>
      <c r="V72" s="71" t="s">
        <v>9</v>
      </c>
      <c r="W72" s="71" t="s">
        <v>63</v>
      </c>
      <c r="X72" s="71" t="s">
        <v>11</v>
      </c>
      <c r="Y72" s="72" t="s">
        <v>12</v>
      </c>
      <c r="Z72" s="72" t="s">
        <v>13</v>
      </c>
      <c r="AA72" s="63"/>
    </row>
    <row r="73" s="1" customFormat="1" ht="15.75" spans="1:27">
      <c r="A73" s="63"/>
      <c r="B73" s="67"/>
      <c r="C73" s="64"/>
      <c r="D73" s="64"/>
      <c r="E73" s="64"/>
      <c r="F73" s="68"/>
      <c r="G73" s="68"/>
      <c r="H73" s="68"/>
      <c r="I73" s="63" t="s">
        <v>22</v>
      </c>
      <c r="J73" s="73" t="s">
        <v>23</v>
      </c>
      <c r="K73" s="73" t="s">
        <v>24</v>
      </c>
      <c r="L73" s="73" t="s">
        <v>25</v>
      </c>
      <c r="M73" s="74" t="s">
        <v>25</v>
      </c>
      <c r="N73" s="74" t="s">
        <v>74</v>
      </c>
      <c r="O73" s="63" t="s">
        <v>14</v>
      </c>
      <c r="P73" s="63"/>
      <c r="Q73" s="63"/>
      <c r="R73" s="63"/>
      <c r="S73" s="63"/>
      <c r="T73" s="63"/>
      <c r="U73" s="63" t="s">
        <v>64</v>
      </c>
      <c r="V73" s="63"/>
      <c r="W73" s="63"/>
      <c r="X73" s="63"/>
      <c r="Y73" s="63"/>
      <c r="Z73" s="63"/>
      <c r="AA73" s="63" t="s">
        <v>75</v>
      </c>
    </row>
    <row r="74" s="1" customFormat="1" ht="15.75" spans="1:27">
      <c r="A74" s="41" t="str">
        <f t="shared" ref="A74:G82" si="5">(A8)</f>
        <v>ALTO EN SODIO</v>
      </c>
      <c r="B74" s="69">
        <f t="shared" si="5"/>
        <v>59</v>
      </c>
      <c r="C74" s="69">
        <f t="shared" si="5"/>
        <v>26.8</v>
      </c>
      <c r="D74" s="69">
        <f t="shared" si="5"/>
        <v>7.12</v>
      </c>
      <c r="E74" s="69">
        <f t="shared" si="5"/>
        <v>6.98</v>
      </c>
      <c r="F74" s="69">
        <f t="shared" si="5"/>
        <v>0</v>
      </c>
      <c r="G74" s="69">
        <f t="shared" si="5"/>
        <v>0</v>
      </c>
      <c r="H74" s="63">
        <f t="shared" ref="H74:H83" si="6">(H8*1)</f>
        <v>29.5</v>
      </c>
      <c r="I74" s="69">
        <f>(E21-B74)</f>
        <v>6</v>
      </c>
      <c r="J74" s="69">
        <f>(10-C74)</f>
        <v>-16.8</v>
      </c>
      <c r="K74" s="69">
        <f>(5-D74)</f>
        <v>-2.12</v>
      </c>
      <c r="L74" s="69">
        <f>(5-E74)</f>
        <v>-1.98</v>
      </c>
      <c r="M74" s="69">
        <f>(0-G74)</f>
        <v>0</v>
      </c>
      <c r="N74" s="69">
        <f>(G74-1)</f>
        <v>-1</v>
      </c>
      <c r="O74" s="75">
        <f>((H74*I74)/100)</f>
        <v>1.77</v>
      </c>
      <c r="P74" s="75">
        <f>((H74*J74)/100)</f>
        <v>-4.956</v>
      </c>
      <c r="Q74" s="75">
        <f>((K74*H74)/100)</f>
        <v>-0.6254</v>
      </c>
      <c r="R74" s="75">
        <f>((H74*L74)/100)</f>
        <v>-0.5841</v>
      </c>
      <c r="S74" s="75">
        <f>((K74*M74)/100)</f>
        <v>0</v>
      </c>
      <c r="T74" s="75">
        <f>((N74*H74)/100)</f>
        <v>-0.295</v>
      </c>
      <c r="U74" s="64">
        <f t="shared" ref="U74:U83" si="7">((O74*10*20)*3)</f>
        <v>1062</v>
      </c>
      <c r="V74" s="64">
        <f>((P74*120)*3)</f>
        <v>-1784.16</v>
      </c>
      <c r="W74" s="64">
        <f t="shared" ref="W74:W83" si="8">((Q74*39*10)*3)</f>
        <v>-731.718</v>
      </c>
      <c r="X74" s="64">
        <f>((R74*23*10)*-3)</f>
        <v>403.029</v>
      </c>
      <c r="Y74" s="63">
        <f t="shared" ref="Y74:Z83" si="9">((S74*1*10)*3)</f>
        <v>0</v>
      </c>
      <c r="Z74" s="63">
        <f>(((T74*200*3)))</f>
        <v>-177</v>
      </c>
      <c r="AA74" s="69">
        <f>(U74*2.55)/1000</f>
        <v>2.7081</v>
      </c>
    </row>
    <row r="75" s="1" customFormat="1" ht="15.75" spans="1:27">
      <c r="A75" s="41" t="str">
        <f t="shared" si="5"/>
        <v>BAJO EN CALCIO</v>
      </c>
      <c r="B75" s="69">
        <f t="shared" si="5"/>
        <v>54.31</v>
      </c>
      <c r="C75" s="69">
        <f t="shared" si="5"/>
        <v>29.32</v>
      </c>
      <c r="D75" s="69">
        <f t="shared" si="5"/>
        <v>12.27</v>
      </c>
      <c r="E75" s="69">
        <f t="shared" si="5"/>
        <v>4.1</v>
      </c>
      <c r="F75" s="69">
        <f t="shared" si="5"/>
        <v>0</v>
      </c>
      <c r="G75" s="69">
        <f t="shared" si="5"/>
        <v>0</v>
      </c>
      <c r="H75" s="63">
        <f t="shared" si="6"/>
        <v>44.83</v>
      </c>
      <c r="I75" s="69">
        <f t="shared" ref="I75:I83" si="10">(65-B75)</f>
        <v>10.69</v>
      </c>
      <c r="J75" s="69">
        <f t="shared" ref="J75:J83" si="11">(10-C75)</f>
        <v>-19.32</v>
      </c>
      <c r="K75" s="69">
        <f t="shared" ref="K75:K83" si="12">(5-D75)</f>
        <v>-7.27</v>
      </c>
      <c r="L75" s="69">
        <f t="shared" ref="L75:L83" si="13">(0-E75)</f>
        <v>-4.1</v>
      </c>
      <c r="M75" s="69">
        <f t="shared" ref="M75:N83" si="14">(0-G75)</f>
        <v>0</v>
      </c>
      <c r="N75" s="69">
        <f t="shared" si="14"/>
        <v>-44.83</v>
      </c>
      <c r="O75" s="75">
        <f t="shared" ref="O75:O83" si="15">((I75*H75)/100)</f>
        <v>4.792327</v>
      </c>
      <c r="P75" s="75">
        <f t="shared" ref="P75:P83" si="16">((J75*H75)/100)</f>
        <v>-8.661156</v>
      </c>
      <c r="Q75" s="75">
        <f t="shared" ref="Q75:T83" si="17">((K75*H75)/100)</f>
        <v>-3.259141</v>
      </c>
      <c r="R75" s="75">
        <f t="shared" si="17"/>
        <v>-0.43829</v>
      </c>
      <c r="S75" s="75">
        <f t="shared" si="17"/>
        <v>0</v>
      </c>
      <c r="T75" s="75">
        <f t="shared" si="17"/>
        <v>3.259141</v>
      </c>
      <c r="U75" s="64">
        <f t="shared" si="7"/>
        <v>2875.3962</v>
      </c>
      <c r="V75" s="63">
        <f t="shared" ref="V75:V83" si="18">((P75*12*10)*3)</f>
        <v>-3118.01616</v>
      </c>
      <c r="W75" s="64">
        <f t="shared" si="8"/>
        <v>-3813.19497</v>
      </c>
      <c r="X75" s="63">
        <f t="shared" ref="X75:X83" si="19">((R75*23*10)*3)</f>
        <v>-302.4201</v>
      </c>
      <c r="Y75" s="63">
        <f t="shared" si="9"/>
        <v>0</v>
      </c>
      <c r="Z75" s="63">
        <f t="shared" si="9"/>
        <v>97.77423</v>
      </c>
      <c r="AA75" s="69">
        <f t="shared" ref="AA75:AA86" si="20">(U75*2.55)/1000</f>
        <v>7.33226031</v>
      </c>
    </row>
    <row r="76" s="1" customFormat="1" ht="15.75" spans="1:27">
      <c r="A76" s="41" t="str">
        <f t="shared" si="5"/>
        <v>BAJO EN POTASIO</v>
      </c>
      <c r="B76" s="69">
        <f t="shared" si="5"/>
        <v>65.2</v>
      </c>
      <c r="C76" s="69">
        <f t="shared" si="5"/>
        <v>29.11</v>
      </c>
      <c r="D76" s="69">
        <f t="shared" si="5"/>
        <v>1.95</v>
      </c>
      <c r="E76" s="69">
        <f t="shared" si="5"/>
        <v>3.74</v>
      </c>
      <c r="F76" s="69">
        <f t="shared" si="5"/>
        <v>0</v>
      </c>
      <c r="G76" s="69">
        <f t="shared" si="5"/>
        <v>0</v>
      </c>
      <c r="H76" s="63">
        <f t="shared" si="6"/>
        <v>48.03</v>
      </c>
      <c r="I76" s="69">
        <f t="shared" si="10"/>
        <v>-0.200000000000003</v>
      </c>
      <c r="J76" s="69">
        <f t="shared" si="11"/>
        <v>-19.11</v>
      </c>
      <c r="K76" s="69">
        <f t="shared" si="12"/>
        <v>3.05</v>
      </c>
      <c r="L76" s="69">
        <f t="shared" si="13"/>
        <v>-3.74</v>
      </c>
      <c r="M76" s="69">
        <f t="shared" si="14"/>
        <v>0</v>
      </c>
      <c r="N76" s="69">
        <f t="shared" si="14"/>
        <v>-48.03</v>
      </c>
      <c r="O76" s="75">
        <f t="shared" si="15"/>
        <v>-0.0960600000000014</v>
      </c>
      <c r="P76" s="75">
        <f t="shared" si="16"/>
        <v>-9.178533</v>
      </c>
      <c r="Q76" s="75">
        <f t="shared" si="17"/>
        <v>1.464915</v>
      </c>
      <c r="R76" s="75">
        <f t="shared" si="17"/>
        <v>0.00748000000000011</v>
      </c>
      <c r="S76" s="75">
        <f t="shared" si="17"/>
        <v>0</v>
      </c>
      <c r="T76" s="75">
        <f t="shared" si="17"/>
        <v>-1.464915</v>
      </c>
      <c r="U76" s="64">
        <f t="shared" si="7"/>
        <v>-57.6360000000008</v>
      </c>
      <c r="V76" s="63">
        <f t="shared" si="18"/>
        <v>-3304.27188</v>
      </c>
      <c r="W76" s="64">
        <f t="shared" si="8"/>
        <v>1713.95055</v>
      </c>
      <c r="X76" s="63">
        <f t="shared" si="19"/>
        <v>5.16120000000007</v>
      </c>
      <c r="Y76" s="63">
        <f t="shared" si="9"/>
        <v>0</v>
      </c>
      <c r="Z76" s="63">
        <f t="shared" si="9"/>
        <v>-43.94745</v>
      </c>
      <c r="AA76" s="69">
        <f t="shared" si="20"/>
        <v>-0.146971800000002</v>
      </c>
    </row>
    <row r="77" s="1" customFormat="1" ht="15.75" spans="1:27">
      <c r="A77" s="41" t="str">
        <f t="shared" si="5"/>
        <v>BAJO EN MAGNESIO</v>
      </c>
      <c r="B77" s="69">
        <f t="shared" si="5"/>
        <v>68.08</v>
      </c>
      <c r="C77" s="69">
        <f t="shared" si="5"/>
        <v>6.25</v>
      </c>
      <c r="D77" s="69">
        <f t="shared" si="5"/>
        <v>23.72</v>
      </c>
      <c r="E77" s="69">
        <f t="shared" si="5"/>
        <v>1.96</v>
      </c>
      <c r="F77" s="69">
        <f t="shared" si="5"/>
        <v>0</v>
      </c>
      <c r="G77" s="69">
        <f t="shared" si="5"/>
        <v>0</v>
      </c>
      <c r="H77" s="63">
        <f t="shared" si="6"/>
        <v>31.73</v>
      </c>
      <c r="I77" s="69">
        <f t="shared" si="10"/>
        <v>-3.08</v>
      </c>
      <c r="J77" s="69">
        <f t="shared" si="11"/>
        <v>3.75</v>
      </c>
      <c r="K77" s="69">
        <f t="shared" si="12"/>
        <v>-18.72</v>
      </c>
      <c r="L77" s="69">
        <f t="shared" si="13"/>
        <v>-1.96</v>
      </c>
      <c r="M77" s="69">
        <f t="shared" si="14"/>
        <v>0</v>
      </c>
      <c r="N77" s="69">
        <f t="shared" si="14"/>
        <v>-31.73</v>
      </c>
      <c r="O77" s="75">
        <f t="shared" si="15"/>
        <v>-0.977283999999999</v>
      </c>
      <c r="P77" s="75">
        <f t="shared" si="16"/>
        <v>1.189875</v>
      </c>
      <c r="Q77" s="75">
        <f t="shared" si="17"/>
        <v>-5.939856</v>
      </c>
      <c r="R77" s="75">
        <f t="shared" si="17"/>
        <v>0.060368</v>
      </c>
      <c r="S77" s="75">
        <f t="shared" si="17"/>
        <v>0</v>
      </c>
      <c r="T77" s="75">
        <f t="shared" si="17"/>
        <v>5.939856</v>
      </c>
      <c r="U77" s="64">
        <f t="shared" si="7"/>
        <v>-586.3704</v>
      </c>
      <c r="V77" s="63">
        <f t="shared" si="18"/>
        <v>428.355</v>
      </c>
      <c r="W77" s="64">
        <f t="shared" si="8"/>
        <v>-6949.63152</v>
      </c>
      <c r="X77" s="63">
        <f t="shared" si="19"/>
        <v>41.65392</v>
      </c>
      <c r="Y77" s="63">
        <f t="shared" si="9"/>
        <v>0</v>
      </c>
      <c r="Z77" s="63">
        <f t="shared" si="9"/>
        <v>178.19568</v>
      </c>
      <c r="AA77" s="69">
        <f t="shared" si="20"/>
        <v>-1.49524452</v>
      </c>
    </row>
    <row r="78" s="1" customFormat="1" ht="15.75" spans="1:27">
      <c r="A78" s="41" t="str">
        <f t="shared" si="5"/>
        <v>ALTO EN CALCIO</v>
      </c>
      <c r="B78" s="69">
        <f t="shared" si="5"/>
        <v>84.4</v>
      </c>
      <c r="C78" s="69">
        <f t="shared" si="5"/>
        <v>10.23</v>
      </c>
      <c r="D78" s="69">
        <f t="shared" si="5"/>
        <v>4.37</v>
      </c>
      <c r="E78" s="69">
        <f t="shared" si="5"/>
        <v>1</v>
      </c>
      <c r="F78" s="69">
        <f t="shared" si="5"/>
        <v>0</v>
      </c>
      <c r="G78" s="69">
        <f t="shared" si="5"/>
        <v>0</v>
      </c>
      <c r="H78" s="63">
        <f t="shared" si="6"/>
        <v>60</v>
      </c>
      <c r="I78" s="69">
        <f t="shared" si="10"/>
        <v>-19.4</v>
      </c>
      <c r="J78" s="69">
        <f t="shared" si="11"/>
        <v>-0.23</v>
      </c>
      <c r="K78" s="69">
        <f t="shared" si="12"/>
        <v>0.63</v>
      </c>
      <c r="L78" s="69">
        <f t="shared" si="13"/>
        <v>-1</v>
      </c>
      <c r="M78" s="69">
        <f t="shared" si="14"/>
        <v>0</v>
      </c>
      <c r="N78" s="69">
        <f t="shared" si="14"/>
        <v>-60</v>
      </c>
      <c r="O78" s="75">
        <f t="shared" si="15"/>
        <v>-11.64</v>
      </c>
      <c r="P78" s="75">
        <f t="shared" si="16"/>
        <v>-0.138</v>
      </c>
      <c r="Q78" s="75">
        <f t="shared" si="17"/>
        <v>0.378</v>
      </c>
      <c r="R78" s="75">
        <f t="shared" si="17"/>
        <v>0.194</v>
      </c>
      <c r="S78" s="75">
        <f t="shared" si="17"/>
        <v>0</v>
      </c>
      <c r="T78" s="75">
        <f t="shared" si="17"/>
        <v>-0.378</v>
      </c>
      <c r="U78" s="64">
        <f t="shared" si="7"/>
        <v>-6984</v>
      </c>
      <c r="V78" s="63">
        <f t="shared" si="18"/>
        <v>-49.6800000000001</v>
      </c>
      <c r="W78" s="64">
        <f t="shared" si="8"/>
        <v>442.26</v>
      </c>
      <c r="X78" s="63">
        <f t="shared" si="19"/>
        <v>133.86</v>
      </c>
      <c r="Y78" s="63">
        <f t="shared" si="9"/>
        <v>0</v>
      </c>
      <c r="Z78" s="63">
        <f t="shared" si="9"/>
        <v>-11.34</v>
      </c>
      <c r="AA78" s="69">
        <f t="shared" si="20"/>
        <v>-17.8092</v>
      </c>
    </row>
    <row r="79" s="1" customFormat="1" ht="15.75" spans="1:27">
      <c r="A79" s="41" t="str">
        <f t="shared" si="5"/>
        <v>SUELO ACIDO</v>
      </c>
      <c r="B79" s="69">
        <f t="shared" si="5"/>
        <v>50.5</v>
      </c>
      <c r="C79" s="69">
        <f t="shared" si="5"/>
        <v>32.6</v>
      </c>
      <c r="D79" s="69">
        <f t="shared" si="5"/>
        <v>11.2</v>
      </c>
      <c r="E79" s="69">
        <f t="shared" si="5"/>
        <v>1.28</v>
      </c>
      <c r="F79" s="69">
        <f t="shared" si="5"/>
        <v>2.79</v>
      </c>
      <c r="G79" s="69">
        <f t="shared" si="5"/>
        <v>1.63</v>
      </c>
      <c r="H79" s="63">
        <f t="shared" si="6"/>
        <v>8.59</v>
      </c>
      <c r="I79" s="69">
        <f t="shared" si="10"/>
        <v>14.5</v>
      </c>
      <c r="J79" s="69">
        <f t="shared" si="11"/>
        <v>-22.6</v>
      </c>
      <c r="K79" s="69">
        <f t="shared" si="12"/>
        <v>-6.2</v>
      </c>
      <c r="L79" s="69">
        <f t="shared" si="13"/>
        <v>-1.28</v>
      </c>
      <c r="M79" s="69">
        <f t="shared" si="14"/>
        <v>-1.63</v>
      </c>
      <c r="N79" s="69">
        <f t="shared" si="14"/>
        <v>-8.59</v>
      </c>
      <c r="O79" s="75">
        <f t="shared" si="15"/>
        <v>1.24555</v>
      </c>
      <c r="P79" s="75">
        <f t="shared" si="16"/>
        <v>-1.94134</v>
      </c>
      <c r="Q79" s="75">
        <f t="shared" si="17"/>
        <v>-0.53258</v>
      </c>
      <c r="R79" s="75">
        <f t="shared" si="17"/>
        <v>-0.1856</v>
      </c>
      <c r="S79" s="75">
        <f t="shared" si="17"/>
        <v>0.36838</v>
      </c>
      <c r="T79" s="75">
        <f t="shared" si="17"/>
        <v>0.53258</v>
      </c>
      <c r="U79" s="64">
        <f t="shared" si="7"/>
        <v>747.33</v>
      </c>
      <c r="V79" s="63">
        <f t="shared" si="18"/>
        <v>-698.8824</v>
      </c>
      <c r="W79" s="64">
        <f t="shared" si="8"/>
        <v>-623.1186</v>
      </c>
      <c r="X79" s="63">
        <f t="shared" si="19"/>
        <v>-128.064</v>
      </c>
      <c r="Y79" s="63">
        <f t="shared" si="9"/>
        <v>11.0514</v>
      </c>
      <c r="Z79" s="63">
        <f t="shared" si="9"/>
        <v>15.9774</v>
      </c>
      <c r="AA79" s="69">
        <f t="shared" si="20"/>
        <v>1.9056915</v>
      </c>
    </row>
    <row r="80" s="1" customFormat="1" ht="15.75" spans="1:27">
      <c r="A80" s="41">
        <f t="shared" si="5"/>
        <v>7</v>
      </c>
      <c r="B80" s="69">
        <f t="shared" si="5"/>
        <v>0</v>
      </c>
      <c r="C80" s="69">
        <f t="shared" si="5"/>
        <v>0</v>
      </c>
      <c r="D80" s="69">
        <f t="shared" si="5"/>
        <v>0</v>
      </c>
      <c r="E80" s="69">
        <f t="shared" si="5"/>
        <v>0</v>
      </c>
      <c r="F80" s="69">
        <f t="shared" si="5"/>
        <v>0</v>
      </c>
      <c r="G80" s="69">
        <f t="shared" si="5"/>
        <v>0</v>
      </c>
      <c r="H80" s="63">
        <f t="shared" si="6"/>
        <v>0</v>
      </c>
      <c r="I80" s="69">
        <f t="shared" si="10"/>
        <v>65</v>
      </c>
      <c r="J80" s="69">
        <f t="shared" si="11"/>
        <v>10</v>
      </c>
      <c r="K80" s="69">
        <f t="shared" si="12"/>
        <v>5</v>
      </c>
      <c r="L80" s="69">
        <f t="shared" si="13"/>
        <v>0</v>
      </c>
      <c r="M80" s="69">
        <f t="shared" si="14"/>
        <v>0</v>
      </c>
      <c r="N80" s="69">
        <f t="shared" si="14"/>
        <v>0</v>
      </c>
      <c r="O80" s="75">
        <f t="shared" si="15"/>
        <v>0</v>
      </c>
      <c r="P80" s="75">
        <f t="shared" si="16"/>
        <v>0</v>
      </c>
      <c r="Q80" s="75">
        <f t="shared" si="17"/>
        <v>0</v>
      </c>
      <c r="R80" s="75">
        <f t="shared" si="17"/>
        <v>0</v>
      </c>
      <c r="S80" s="75">
        <f t="shared" si="17"/>
        <v>0</v>
      </c>
      <c r="T80" s="75">
        <f t="shared" si="17"/>
        <v>0</v>
      </c>
      <c r="U80" s="64">
        <f t="shared" si="7"/>
        <v>0</v>
      </c>
      <c r="V80" s="63">
        <f t="shared" si="18"/>
        <v>0</v>
      </c>
      <c r="W80" s="64">
        <f t="shared" si="8"/>
        <v>0</v>
      </c>
      <c r="X80" s="63">
        <f t="shared" si="19"/>
        <v>0</v>
      </c>
      <c r="Y80" s="63">
        <f t="shared" si="9"/>
        <v>0</v>
      </c>
      <c r="Z80" s="63">
        <f t="shared" si="9"/>
        <v>0</v>
      </c>
      <c r="AA80" s="69">
        <f t="shared" si="20"/>
        <v>0</v>
      </c>
    </row>
    <row r="81" s="1" customFormat="1" ht="15.75" spans="1:27">
      <c r="A81" s="41">
        <f t="shared" si="5"/>
        <v>8</v>
      </c>
      <c r="B81" s="69">
        <f t="shared" si="5"/>
        <v>0</v>
      </c>
      <c r="C81" s="69">
        <f t="shared" si="5"/>
        <v>0</v>
      </c>
      <c r="D81" s="69">
        <f t="shared" si="5"/>
        <v>0</v>
      </c>
      <c r="E81" s="69">
        <f t="shared" si="5"/>
        <v>0</v>
      </c>
      <c r="F81" s="69">
        <f t="shared" si="5"/>
        <v>0</v>
      </c>
      <c r="G81" s="69">
        <f t="shared" si="5"/>
        <v>0</v>
      </c>
      <c r="H81" s="63">
        <f t="shared" si="6"/>
        <v>0</v>
      </c>
      <c r="I81" s="69">
        <f t="shared" si="10"/>
        <v>65</v>
      </c>
      <c r="J81" s="69">
        <f t="shared" si="11"/>
        <v>10</v>
      </c>
      <c r="K81" s="69">
        <f t="shared" si="12"/>
        <v>5</v>
      </c>
      <c r="L81" s="69">
        <f t="shared" si="13"/>
        <v>0</v>
      </c>
      <c r="M81" s="69">
        <f t="shared" si="14"/>
        <v>0</v>
      </c>
      <c r="N81" s="69">
        <f t="shared" si="14"/>
        <v>0</v>
      </c>
      <c r="O81" s="75">
        <f t="shared" si="15"/>
        <v>0</v>
      </c>
      <c r="P81" s="75">
        <f t="shared" si="16"/>
        <v>0</v>
      </c>
      <c r="Q81" s="75">
        <f t="shared" si="17"/>
        <v>0</v>
      </c>
      <c r="R81" s="75">
        <f t="shared" si="17"/>
        <v>0</v>
      </c>
      <c r="S81" s="75">
        <f t="shared" si="17"/>
        <v>0</v>
      </c>
      <c r="T81" s="75">
        <f t="shared" si="17"/>
        <v>0</v>
      </c>
      <c r="U81" s="64">
        <f t="shared" si="7"/>
        <v>0</v>
      </c>
      <c r="V81" s="63">
        <f t="shared" si="18"/>
        <v>0</v>
      </c>
      <c r="W81" s="64">
        <f t="shared" si="8"/>
        <v>0</v>
      </c>
      <c r="X81" s="63">
        <f t="shared" si="19"/>
        <v>0</v>
      </c>
      <c r="Y81" s="63">
        <f t="shared" si="9"/>
        <v>0</v>
      </c>
      <c r="Z81" s="63">
        <f t="shared" si="9"/>
        <v>0</v>
      </c>
      <c r="AA81" s="69">
        <f t="shared" si="20"/>
        <v>0</v>
      </c>
    </row>
    <row r="82" s="1" customFormat="1" ht="15.75" spans="1:27">
      <c r="A82" s="41">
        <f t="shared" si="5"/>
        <v>9</v>
      </c>
      <c r="B82" s="69">
        <f t="shared" si="5"/>
        <v>0</v>
      </c>
      <c r="C82" s="69">
        <f t="shared" si="5"/>
        <v>0</v>
      </c>
      <c r="D82" s="69">
        <f t="shared" si="5"/>
        <v>0</v>
      </c>
      <c r="E82" s="69">
        <f t="shared" si="5"/>
        <v>0</v>
      </c>
      <c r="F82" s="69">
        <f t="shared" si="5"/>
        <v>0</v>
      </c>
      <c r="G82" s="69">
        <f t="shared" si="5"/>
        <v>0</v>
      </c>
      <c r="H82" s="63">
        <f t="shared" si="6"/>
        <v>0</v>
      </c>
      <c r="I82" s="69">
        <f t="shared" si="10"/>
        <v>65</v>
      </c>
      <c r="J82" s="69">
        <f t="shared" si="11"/>
        <v>10</v>
      </c>
      <c r="K82" s="69">
        <f t="shared" si="12"/>
        <v>5</v>
      </c>
      <c r="L82" s="69">
        <f t="shared" si="13"/>
        <v>0</v>
      </c>
      <c r="M82" s="69">
        <f t="shared" si="14"/>
        <v>0</v>
      </c>
      <c r="N82" s="69">
        <f t="shared" si="14"/>
        <v>0</v>
      </c>
      <c r="O82" s="75">
        <f t="shared" si="15"/>
        <v>0</v>
      </c>
      <c r="P82" s="75">
        <f t="shared" si="16"/>
        <v>0</v>
      </c>
      <c r="Q82" s="75">
        <f t="shared" si="17"/>
        <v>0</v>
      </c>
      <c r="R82" s="75">
        <f t="shared" si="17"/>
        <v>0</v>
      </c>
      <c r="S82" s="75">
        <f t="shared" si="17"/>
        <v>0</v>
      </c>
      <c r="T82" s="75">
        <f t="shared" si="17"/>
        <v>0</v>
      </c>
      <c r="U82" s="64">
        <f t="shared" si="7"/>
        <v>0</v>
      </c>
      <c r="V82" s="63">
        <f t="shared" si="18"/>
        <v>0</v>
      </c>
      <c r="W82" s="64">
        <f t="shared" si="8"/>
        <v>0</v>
      </c>
      <c r="X82" s="63">
        <f t="shared" si="19"/>
        <v>0</v>
      </c>
      <c r="Y82" s="63">
        <f t="shared" si="9"/>
        <v>0</v>
      </c>
      <c r="Z82" s="63">
        <f t="shared" si="9"/>
        <v>0</v>
      </c>
      <c r="AA82" s="69">
        <f t="shared" si="20"/>
        <v>0</v>
      </c>
    </row>
    <row r="83" s="1" customFormat="1" ht="15.75" spans="1:27">
      <c r="A83" s="41">
        <f>(A17)</f>
        <v>10</v>
      </c>
      <c r="B83" s="69">
        <f>(B17)</f>
        <v>0</v>
      </c>
      <c r="C83" s="69">
        <f>(C17)</f>
        <v>0</v>
      </c>
      <c r="D83" s="69">
        <f>(D17)</f>
        <v>0</v>
      </c>
      <c r="E83" s="69">
        <f>(E17)</f>
        <v>0</v>
      </c>
      <c r="F83" s="69">
        <v>0</v>
      </c>
      <c r="G83" s="69">
        <v>0</v>
      </c>
      <c r="H83" s="63">
        <f t="shared" si="6"/>
        <v>0</v>
      </c>
      <c r="I83" s="69">
        <f t="shared" si="10"/>
        <v>65</v>
      </c>
      <c r="J83" s="69">
        <f t="shared" si="11"/>
        <v>10</v>
      </c>
      <c r="K83" s="69">
        <f t="shared" si="12"/>
        <v>5</v>
      </c>
      <c r="L83" s="69">
        <f t="shared" si="13"/>
        <v>0</v>
      </c>
      <c r="M83" s="69">
        <f t="shared" si="14"/>
        <v>0</v>
      </c>
      <c r="N83" s="69">
        <f t="shared" si="14"/>
        <v>0</v>
      </c>
      <c r="O83" s="75">
        <f t="shared" si="15"/>
        <v>0</v>
      </c>
      <c r="P83" s="75">
        <f t="shared" si="16"/>
        <v>0</v>
      </c>
      <c r="Q83" s="75">
        <f t="shared" si="17"/>
        <v>0</v>
      </c>
      <c r="R83" s="75">
        <f t="shared" si="17"/>
        <v>0</v>
      </c>
      <c r="S83" s="75">
        <f t="shared" si="17"/>
        <v>0</v>
      </c>
      <c r="T83" s="75">
        <f t="shared" si="17"/>
        <v>0</v>
      </c>
      <c r="U83" s="64">
        <f t="shared" si="7"/>
        <v>0</v>
      </c>
      <c r="V83" s="63">
        <f t="shared" si="18"/>
        <v>0</v>
      </c>
      <c r="W83" s="64">
        <f t="shared" si="8"/>
        <v>0</v>
      </c>
      <c r="X83" s="63">
        <f t="shared" si="19"/>
        <v>0</v>
      </c>
      <c r="Y83" s="63">
        <f t="shared" si="9"/>
        <v>0</v>
      </c>
      <c r="Z83" s="63">
        <f t="shared" si="9"/>
        <v>0</v>
      </c>
      <c r="AA83" s="69">
        <f t="shared" si="20"/>
        <v>0</v>
      </c>
    </row>
    <row r="84" s="1" customFormat="1" ht="15.75" spans="27:27">
      <c r="AA84" s="69">
        <f t="shared" si="20"/>
        <v>0</v>
      </c>
    </row>
    <row r="85" s="1" customFormat="1" ht="15.75" spans="27:27">
      <c r="AA85" s="69">
        <f t="shared" si="20"/>
        <v>0</v>
      </c>
    </row>
    <row r="86" s="1" customFormat="1" ht="15.75" spans="27:27">
      <c r="AA86" s="69">
        <f t="shared" si="20"/>
        <v>0</v>
      </c>
    </row>
    <row r="87" s="1" customFormat="1"/>
    <row r="88" s="1" customFormat="1"/>
  </sheetData>
  <mergeCells count="40">
    <mergeCell ref="A2:H2"/>
    <mergeCell ref="A3:H3"/>
    <mergeCell ref="A4:H4"/>
    <mergeCell ref="B5:G5"/>
    <mergeCell ref="A21:D21"/>
    <mergeCell ref="B23:E23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B71:G71"/>
    <mergeCell ref="O73:S73"/>
    <mergeCell ref="U73:Y73"/>
    <mergeCell ref="A5:A7"/>
    <mergeCell ref="A18:A19"/>
    <mergeCell ref="A23:A25"/>
    <mergeCell ref="A36:A37"/>
    <mergeCell ref="A71:A73"/>
    <mergeCell ref="B18:B19"/>
    <mergeCell ref="B36:B37"/>
    <mergeCell ref="C18:C19"/>
    <mergeCell ref="C36:C37"/>
    <mergeCell ref="D18:D19"/>
    <mergeCell ref="D36:D37"/>
    <mergeCell ref="E18:E19"/>
    <mergeCell ref="E36:E37"/>
    <mergeCell ref="F18:F19"/>
    <mergeCell ref="G18:G19"/>
    <mergeCell ref="H18:H19"/>
    <mergeCell ref="AA71:AA72"/>
    <mergeCell ref="A68:L70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1"/>
  <sheetViews>
    <sheetView zoomScale="90" zoomScaleNormal="90" workbookViewId="0">
      <selection activeCell="M7" sqref="M7"/>
    </sheetView>
  </sheetViews>
  <sheetFormatPr defaultColWidth="11" defaultRowHeight="15"/>
  <cols>
    <col min="1" max="1" width="33.4285714285714" customWidth="1"/>
    <col min="8" max="8" width="14.5714285714286" customWidth="1"/>
    <col min="24" max="24" width="25.1428571428571" customWidth="1"/>
  </cols>
  <sheetData>
    <row r="1" spans="1:8">
      <c r="A1" s="2"/>
      <c r="B1" s="3"/>
      <c r="C1" s="3"/>
      <c r="D1" s="3"/>
      <c r="E1" s="3"/>
      <c r="F1" s="3"/>
      <c r="G1" s="3"/>
      <c r="H1" s="4"/>
    </row>
    <row r="2" ht="18" spans="1:8">
      <c r="A2" s="83" t="s">
        <v>85</v>
      </c>
      <c r="B2" s="84"/>
      <c r="C2" s="84"/>
      <c r="D2" s="84"/>
      <c r="E2" s="84"/>
      <c r="F2" s="84"/>
      <c r="G2" s="84"/>
      <c r="H2" s="85"/>
    </row>
    <row r="3" ht="15.75" spans="1:8">
      <c r="A3" s="8" t="s">
        <v>2</v>
      </c>
      <c r="B3" s="9"/>
      <c r="C3" s="9"/>
      <c r="D3" s="9"/>
      <c r="E3" s="9"/>
      <c r="F3" s="9"/>
      <c r="G3" s="9"/>
      <c r="H3" s="10"/>
    </row>
    <row r="4" spans="1:8">
      <c r="A4" s="109" t="s">
        <v>3</v>
      </c>
      <c r="B4" s="88"/>
      <c r="C4" s="88"/>
      <c r="D4" s="88"/>
      <c r="E4" s="88"/>
      <c r="F4" s="88"/>
      <c r="G4" s="88"/>
      <c r="H4" s="110"/>
    </row>
    <row r="5" ht="26.25" spans="1:20">
      <c r="A5" s="14" t="s">
        <v>47</v>
      </c>
      <c r="B5" s="15" t="s">
        <v>5</v>
      </c>
      <c r="C5" s="15"/>
      <c r="D5" s="15"/>
      <c r="E5" s="15"/>
      <c r="F5" s="15"/>
      <c r="G5" s="15"/>
      <c r="H5" s="16" t="s">
        <v>6</v>
      </c>
      <c r="O5" s="121"/>
      <c r="P5" s="122"/>
      <c r="Q5" s="133"/>
      <c r="R5" s="134"/>
      <c r="S5" s="135"/>
      <c r="T5" s="132"/>
    </row>
    <row r="6" ht="18.75" spans="1:20">
      <c r="A6" s="14"/>
      <c r="B6" s="15" t="s">
        <v>8</v>
      </c>
      <c r="C6" s="15" t="s">
        <v>9</v>
      </c>
      <c r="D6" s="15" t="s">
        <v>10</v>
      </c>
      <c r="E6" s="15" t="s">
        <v>11</v>
      </c>
      <c r="F6" s="17" t="s">
        <v>12</v>
      </c>
      <c r="G6" s="17" t="s">
        <v>13</v>
      </c>
      <c r="H6" s="16" t="s">
        <v>48</v>
      </c>
      <c r="O6" s="123"/>
      <c r="P6" s="124"/>
      <c r="Q6" s="136"/>
      <c r="R6" s="136"/>
      <c r="S6" s="136"/>
      <c r="T6" s="132"/>
    </row>
    <row r="7" ht="9" customHeight="1" spans="1:20">
      <c r="A7" s="14"/>
      <c r="B7" s="18"/>
      <c r="C7" s="15"/>
      <c r="D7" s="15"/>
      <c r="E7" s="15"/>
      <c r="F7" s="19"/>
      <c r="G7" s="19"/>
      <c r="H7" s="20"/>
      <c r="I7" s="125"/>
      <c r="J7" s="125"/>
      <c r="K7" s="125"/>
      <c r="O7" s="123"/>
      <c r="P7" s="124"/>
      <c r="Q7" s="137"/>
      <c r="R7" s="137"/>
      <c r="S7" s="137"/>
      <c r="T7" s="132"/>
    </row>
    <row r="8" ht="18.75" spans="1:20">
      <c r="A8" s="52" t="str">
        <f>(INICIO!A18)</f>
        <v>ALTO EN SODIO</v>
      </c>
      <c r="B8" s="111">
        <f>(INICIO!B18)</f>
        <v>59</v>
      </c>
      <c r="C8" s="111">
        <f>(INICIO!C18)</f>
        <v>26.8</v>
      </c>
      <c r="D8" s="111">
        <f>(INICIO!D18)</f>
        <v>7.12</v>
      </c>
      <c r="E8" s="111">
        <f>(INICIO!E18)</f>
        <v>6.98</v>
      </c>
      <c r="F8" s="111">
        <f>(INICIO!F18)</f>
        <v>0</v>
      </c>
      <c r="G8" s="111">
        <f>(INICIO!G18)</f>
        <v>0</v>
      </c>
      <c r="H8" s="112">
        <f>(INICIO!H18)</f>
        <v>29.5</v>
      </c>
      <c r="I8" s="126"/>
      <c r="J8" s="126"/>
      <c r="K8" s="126"/>
      <c r="O8" s="123"/>
      <c r="P8" s="124"/>
      <c r="Q8" s="138"/>
      <c r="R8" s="138"/>
      <c r="S8" s="138"/>
      <c r="T8" s="132"/>
    </row>
    <row r="9" ht="18.75" spans="1:20">
      <c r="A9" s="55" t="str">
        <f>(INICIO!A19)</f>
        <v>BAJO EN CALCIO</v>
      </c>
      <c r="B9" s="113">
        <f>(INICIO!B19)</f>
        <v>54.31</v>
      </c>
      <c r="C9" s="113">
        <f>(INICIO!C19)</f>
        <v>29.32</v>
      </c>
      <c r="D9" s="113">
        <f>(INICIO!D19)</f>
        <v>12.27</v>
      </c>
      <c r="E9" s="113">
        <f>(INICIO!E19)</f>
        <v>4.1</v>
      </c>
      <c r="F9" s="113">
        <f>(INICIO!F19)</f>
        <v>0</v>
      </c>
      <c r="G9" s="113">
        <f>(INICIO!G19)</f>
        <v>0</v>
      </c>
      <c r="H9" s="114">
        <f>(INICIO!H19)</f>
        <v>44.83</v>
      </c>
      <c r="I9" s="126"/>
      <c r="J9" s="126"/>
      <c r="K9" s="126"/>
      <c r="O9" s="123"/>
      <c r="P9" s="124"/>
      <c r="Q9" s="138"/>
      <c r="R9" s="138"/>
      <c r="S9" s="138"/>
      <c r="T9" s="132"/>
    </row>
    <row r="10" ht="18.75" spans="1:20">
      <c r="A10" s="52" t="str">
        <f>(INICIO!A20)</f>
        <v>BAJO EN POTASIO</v>
      </c>
      <c r="B10" s="111">
        <f>(INICIO!B20)</f>
        <v>65.2</v>
      </c>
      <c r="C10" s="111">
        <f>(INICIO!C20)</f>
        <v>29.11</v>
      </c>
      <c r="D10" s="111">
        <f>(INICIO!D20)</f>
        <v>1.95</v>
      </c>
      <c r="E10" s="111">
        <f>(INICIO!E20)</f>
        <v>3.74</v>
      </c>
      <c r="F10" s="111">
        <f>(INICIO!F20)</f>
        <v>0</v>
      </c>
      <c r="G10" s="111">
        <f>(INICIO!G20)</f>
        <v>0</v>
      </c>
      <c r="H10" s="112">
        <f>(INICIO!H20)</f>
        <v>48.03</v>
      </c>
      <c r="I10" s="126"/>
      <c r="J10" s="126"/>
      <c r="K10" s="126"/>
      <c r="O10" s="123"/>
      <c r="P10" s="124"/>
      <c r="Q10" s="138"/>
      <c r="R10" s="138"/>
      <c r="S10" s="138"/>
      <c r="T10" s="132"/>
    </row>
    <row r="11" ht="15.75" spans="1:20">
      <c r="A11" s="55" t="str">
        <f>(INICIO!A21)</f>
        <v>BAJO EN MAGNESIO</v>
      </c>
      <c r="B11" s="113">
        <f>(INICIO!B21)</f>
        <v>68.08</v>
      </c>
      <c r="C11" s="113">
        <f>(INICIO!C21)</f>
        <v>6.25</v>
      </c>
      <c r="D11" s="113">
        <f>(INICIO!D21)</f>
        <v>23.72</v>
      </c>
      <c r="E11" s="113">
        <f>(INICIO!E21)</f>
        <v>1.96</v>
      </c>
      <c r="F11" s="113">
        <f>(INICIO!F21)</f>
        <v>0</v>
      </c>
      <c r="G11" s="113">
        <f>(INICIO!G21)</f>
        <v>0</v>
      </c>
      <c r="H11" s="114">
        <f>(INICIO!H21)</f>
        <v>31.73</v>
      </c>
      <c r="I11" s="126"/>
      <c r="J11" s="126"/>
      <c r="K11" s="126"/>
      <c r="O11" s="127"/>
      <c r="P11" s="124"/>
      <c r="Q11" s="138"/>
      <c r="R11" s="138"/>
      <c r="S11" s="138"/>
      <c r="T11" s="132"/>
    </row>
    <row r="12" ht="15.75" spans="1:20">
      <c r="A12" s="52" t="str">
        <f>(INICIO!A22)</f>
        <v>ALTO EN CALCIO</v>
      </c>
      <c r="B12" s="111">
        <f>(INICIO!B22)</f>
        <v>84.4</v>
      </c>
      <c r="C12" s="111">
        <f>(INICIO!C22)</f>
        <v>10.23</v>
      </c>
      <c r="D12" s="111">
        <f>(INICIO!D22)</f>
        <v>4.37</v>
      </c>
      <c r="E12" s="111">
        <f>(INICIO!E22)</f>
        <v>1</v>
      </c>
      <c r="F12" s="111">
        <f>(INICIO!F22)</f>
        <v>0</v>
      </c>
      <c r="G12" s="111">
        <f>(INICIO!G22)</f>
        <v>0</v>
      </c>
      <c r="H12" s="112">
        <f>(INICIO!H22)</f>
        <v>60</v>
      </c>
      <c r="I12" s="126"/>
      <c r="J12" s="126"/>
      <c r="K12" s="126"/>
      <c r="O12" s="127"/>
      <c r="P12" s="124"/>
      <c r="Q12" s="138"/>
      <c r="R12" s="138"/>
      <c r="S12" s="138"/>
      <c r="T12" s="132"/>
    </row>
    <row r="13" ht="15.75" spans="1:20">
      <c r="A13" s="55" t="str">
        <f>(INICIO!A23)</f>
        <v>SUELO ACIDO</v>
      </c>
      <c r="B13" s="113">
        <f>(INICIO!B23)</f>
        <v>50.5</v>
      </c>
      <c r="C13" s="113">
        <f>(INICIO!C23)</f>
        <v>32.6</v>
      </c>
      <c r="D13" s="113">
        <f>(INICIO!D23)</f>
        <v>11.2</v>
      </c>
      <c r="E13" s="113">
        <f>(INICIO!E23)</f>
        <v>1.28</v>
      </c>
      <c r="F13" s="113">
        <f>(INICIO!F23)</f>
        <v>2.79</v>
      </c>
      <c r="G13" s="113">
        <f>(INICIO!G23)</f>
        <v>1.63</v>
      </c>
      <c r="H13" s="114">
        <f>(INICIO!H23)</f>
        <v>8.59</v>
      </c>
      <c r="I13" s="126"/>
      <c r="J13" s="126"/>
      <c r="K13" s="126"/>
      <c r="O13" s="127"/>
      <c r="P13" s="124"/>
      <c r="Q13" s="138"/>
      <c r="R13" s="138"/>
      <c r="S13" s="138"/>
      <c r="T13" s="132"/>
    </row>
    <row r="14" ht="15.75" spans="1:20">
      <c r="A14" s="52">
        <f>(INICIO!A24)</f>
        <v>7</v>
      </c>
      <c r="B14" s="111">
        <f>(INICIO!B24)</f>
        <v>0</v>
      </c>
      <c r="C14" s="111">
        <f>(INICIO!C24)</f>
        <v>0</v>
      </c>
      <c r="D14" s="111">
        <f>(INICIO!D24)</f>
        <v>0</v>
      </c>
      <c r="E14" s="111">
        <f>(INICIO!E24)</f>
        <v>0</v>
      </c>
      <c r="F14" s="111">
        <f>(INICIO!F24)</f>
        <v>0</v>
      </c>
      <c r="G14" s="111">
        <f>(INICIO!G24)</f>
        <v>0</v>
      </c>
      <c r="H14" s="112">
        <f>(INICIO!H24)</f>
        <v>0</v>
      </c>
      <c r="I14" s="126"/>
      <c r="J14" s="126"/>
      <c r="K14" s="126"/>
      <c r="O14" s="127"/>
      <c r="P14" s="124"/>
      <c r="Q14" s="138"/>
      <c r="R14" s="138"/>
      <c r="S14" s="138"/>
      <c r="T14" s="132"/>
    </row>
    <row r="15" ht="15.75" spans="1:20">
      <c r="A15" s="55">
        <f>(INICIO!A25)</f>
        <v>8</v>
      </c>
      <c r="B15" s="113">
        <f>(INICIO!B25)</f>
        <v>0</v>
      </c>
      <c r="C15" s="113">
        <f>(INICIO!C25)</f>
        <v>0</v>
      </c>
      <c r="D15" s="113">
        <f>(INICIO!D25)</f>
        <v>0</v>
      </c>
      <c r="E15" s="113">
        <f>(INICIO!E25)</f>
        <v>0</v>
      </c>
      <c r="F15" s="113">
        <f>(INICIO!F25)</f>
        <v>0</v>
      </c>
      <c r="G15" s="113">
        <f>(INICIO!G25)</f>
        <v>0</v>
      </c>
      <c r="H15" s="114">
        <f>(INICIO!H25)</f>
        <v>0</v>
      </c>
      <c r="I15" s="126"/>
      <c r="J15" s="126"/>
      <c r="K15" s="126"/>
      <c r="O15" s="127"/>
      <c r="P15" s="124"/>
      <c r="Q15" s="138"/>
      <c r="R15" s="138"/>
      <c r="S15" s="138"/>
      <c r="T15" s="132"/>
    </row>
    <row r="16" ht="15.75" spans="1:20">
      <c r="A16" s="52">
        <f>(INICIO!A26)</f>
        <v>9</v>
      </c>
      <c r="B16" s="111">
        <f>(INICIO!B26)</f>
        <v>0</v>
      </c>
      <c r="C16" s="111">
        <f>(INICIO!C26)</f>
        <v>0</v>
      </c>
      <c r="D16" s="111">
        <f>(INICIO!D26)</f>
        <v>0</v>
      </c>
      <c r="E16" s="111">
        <f>(INICIO!E26)</f>
        <v>0</v>
      </c>
      <c r="F16" s="111">
        <f>(INICIO!F26)</f>
        <v>0</v>
      </c>
      <c r="G16" s="111">
        <f>(INICIO!G26)</f>
        <v>0</v>
      </c>
      <c r="H16" s="112">
        <f>(INICIO!H26)</f>
        <v>0</v>
      </c>
      <c r="I16" s="126"/>
      <c r="J16" s="126"/>
      <c r="K16" s="126"/>
      <c r="O16" s="127"/>
      <c r="P16" s="124"/>
      <c r="Q16" s="138"/>
      <c r="R16" s="138"/>
      <c r="S16" s="138"/>
      <c r="T16" s="132"/>
    </row>
    <row r="17" ht="15.75" spans="1:20">
      <c r="A17" s="55">
        <f>(INICIO!A27)</f>
        <v>10</v>
      </c>
      <c r="B17" s="113">
        <f>(INICIO!B27)</f>
        <v>0</v>
      </c>
      <c r="C17" s="113">
        <f>(INICIO!C27)</f>
        <v>0</v>
      </c>
      <c r="D17" s="113">
        <f>(INICIO!D27)</f>
        <v>0</v>
      </c>
      <c r="E17" s="113">
        <f>(INICIO!E27)</f>
        <v>0</v>
      </c>
      <c r="F17" s="113">
        <f>(INICIO!F27)</f>
        <v>0</v>
      </c>
      <c r="G17" s="113">
        <f>(INICIO!G27)</f>
        <v>0</v>
      </c>
      <c r="H17" s="114">
        <f>(INICIO!H27)</f>
        <v>0</v>
      </c>
      <c r="I17" s="126"/>
      <c r="J17" s="126"/>
      <c r="K17" s="126"/>
      <c r="O17" s="127"/>
      <c r="P17" s="124"/>
      <c r="Q17" s="138"/>
      <c r="R17" s="138"/>
      <c r="S17" s="138"/>
      <c r="T17" s="132"/>
    </row>
    <row r="18" ht="15.75" spans="1:20">
      <c r="A18" s="27" t="s">
        <v>21</v>
      </c>
      <c r="B18" s="28" t="s">
        <v>22</v>
      </c>
      <c r="C18" s="29" t="s">
        <v>23</v>
      </c>
      <c r="D18" s="29" t="s">
        <v>24</v>
      </c>
      <c r="E18" s="29" t="s">
        <v>25</v>
      </c>
      <c r="F18" s="29" t="s">
        <v>25</v>
      </c>
      <c r="G18" s="29" t="s">
        <v>25</v>
      </c>
      <c r="H18" s="30" t="s">
        <v>49</v>
      </c>
      <c r="I18" s="126"/>
      <c r="J18" s="126"/>
      <c r="K18" s="126"/>
      <c r="O18" s="128"/>
      <c r="P18" s="129"/>
      <c r="Q18" s="139"/>
      <c r="R18" s="139"/>
      <c r="S18" s="139"/>
      <c r="T18" s="132"/>
    </row>
    <row r="19" ht="15.75" spans="1:20">
      <c r="A19" s="31"/>
      <c r="B19" s="32"/>
      <c r="C19" s="33"/>
      <c r="D19" s="115"/>
      <c r="E19" s="33"/>
      <c r="F19" s="33"/>
      <c r="G19" s="33"/>
      <c r="H19" s="34"/>
      <c r="I19" s="126"/>
      <c r="J19" s="126"/>
      <c r="K19" s="126"/>
      <c r="O19" s="130" t="s">
        <v>50</v>
      </c>
      <c r="P19" s="131">
        <f>SUM(P6:P18)</f>
        <v>0</v>
      </c>
      <c r="Q19" s="140"/>
      <c r="R19" s="140"/>
      <c r="S19" s="140"/>
      <c r="T19" s="132"/>
    </row>
    <row r="20" ht="15.75" spans="1:23">
      <c r="A20" s="41"/>
      <c r="B20" s="116"/>
      <c r="C20" s="116"/>
      <c r="D20" s="116"/>
      <c r="E20" s="116"/>
      <c r="F20" s="116"/>
      <c r="G20" s="117"/>
      <c r="H20" s="118"/>
      <c r="J20" s="132"/>
      <c r="K20" s="126"/>
      <c r="L20" s="126"/>
      <c r="M20" s="126"/>
      <c r="N20" s="126"/>
      <c r="O20" s="126"/>
      <c r="S20" s="141"/>
      <c r="T20" s="142"/>
      <c r="U20" s="142"/>
      <c r="V20" s="142"/>
      <c r="W20" s="142"/>
    </row>
    <row r="21" ht="15.75" spans="1:23">
      <c r="A21" s="35" t="s">
        <v>66</v>
      </c>
      <c r="B21" s="36"/>
      <c r="C21" s="36"/>
      <c r="D21" s="36"/>
      <c r="E21" s="37" t="s">
        <v>86</v>
      </c>
      <c r="F21" s="38" t="s">
        <v>53</v>
      </c>
      <c r="G21" s="39"/>
      <c r="H21" s="40"/>
      <c r="J21" s="132"/>
      <c r="K21" s="126"/>
      <c r="L21" s="126"/>
      <c r="M21" s="126"/>
      <c r="N21" s="126"/>
      <c r="O21" s="126"/>
      <c r="S21" s="141"/>
      <c r="T21" s="142"/>
      <c r="U21" s="142"/>
      <c r="V21" s="142"/>
      <c r="W21" s="142"/>
    </row>
    <row r="22" ht="15.75" spans="1:23">
      <c r="A22" s="41"/>
      <c r="B22" s="42"/>
      <c r="C22" s="42"/>
      <c r="D22" s="42"/>
      <c r="E22" s="42"/>
      <c r="F22" s="42"/>
      <c r="G22" s="43"/>
      <c r="H22" s="44"/>
      <c r="J22" s="132"/>
      <c r="K22" s="126"/>
      <c r="L22" s="126"/>
      <c r="M22" s="126"/>
      <c r="N22" s="126"/>
      <c r="O22" s="126"/>
      <c r="S22" s="141"/>
      <c r="T22" s="142"/>
      <c r="U22" s="142"/>
      <c r="V22" s="142"/>
      <c r="W22" s="142"/>
    </row>
    <row r="23" ht="15.75" spans="1:23">
      <c r="A23" s="45" t="s">
        <v>47</v>
      </c>
      <c r="B23" s="46" t="s">
        <v>54</v>
      </c>
      <c r="C23" s="46"/>
      <c r="D23" s="46"/>
      <c r="E23" s="46"/>
      <c r="F23" s="47" t="s">
        <v>87</v>
      </c>
      <c r="G23" s="47"/>
      <c r="H23" s="48"/>
      <c r="J23" s="132"/>
      <c r="K23" s="126"/>
      <c r="L23" s="126"/>
      <c r="M23" s="126"/>
      <c r="N23" s="126"/>
      <c r="O23" s="126"/>
      <c r="S23" s="141"/>
      <c r="T23" s="142"/>
      <c r="U23" s="142"/>
      <c r="V23" s="142"/>
      <c r="W23" s="142"/>
    </row>
    <row r="24" ht="15.75" spans="1:23">
      <c r="A24" s="14"/>
      <c r="B24" s="49" t="s">
        <v>28</v>
      </c>
      <c r="C24" s="49" t="s">
        <v>29</v>
      </c>
      <c r="D24" s="49" t="s">
        <v>30</v>
      </c>
      <c r="E24" s="49" t="s">
        <v>31</v>
      </c>
      <c r="F24" s="50" t="s">
        <v>88</v>
      </c>
      <c r="G24" s="50"/>
      <c r="H24" s="51"/>
      <c r="J24" s="132"/>
      <c r="K24" s="126"/>
      <c r="L24" s="126"/>
      <c r="M24" s="126"/>
      <c r="N24" s="126"/>
      <c r="O24" s="126"/>
      <c r="S24" s="141"/>
      <c r="T24" s="142"/>
      <c r="U24" s="142"/>
      <c r="V24" s="142"/>
      <c r="W24" s="142"/>
    </row>
    <row r="25" ht="15.75" spans="1:23">
      <c r="A25" s="14"/>
      <c r="B25" s="49"/>
      <c r="C25" s="49"/>
      <c r="D25" s="49"/>
      <c r="E25" s="49"/>
      <c r="F25" s="50" t="s">
        <v>57</v>
      </c>
      <c r="G25" s="50"/>
      <c r="H25" s="51"/>
      <c r="J25" s="132"/>
      <c r="K25" s="126"/>
      <c r="L25" s="126"/>
      <c r="M25" s="126"/>
      <c r="N25" s="126"/>
      <c r="O25" s="126"/>
      <c r="S25" s="141"/>
      <c r="T25" s="142"/>
      <c r="U25" s="142"/>
      <c r="V25" s="142"/>
      <c r="W25" s="142"/>
    </row>
    <row r="26" ht="15.75" spans="1:23">
      <c r="A26" s="52" t="str">
        <f>(A8)</f>
        <v>ALTO EN SODIO</v>
      </c>
      <c r="B26" s="53">
        <f>(B8/C8)</f>
        <v>2.20149253731343</v>
      </c>
      <c r="C26" s="53">
        <f>(C8/D8)</f>
        <v>3.76404494382022</v>
      </c>
      <c r="D26" s="53">
        <f>((B8+C8)/D8)</f>
        <v>12.0505617977528</v>
      </c>
      <c r="E26" s="53">
        <f>(B8/D8)</f>
        <v>8.28651685393258</v>
      </c>
      <c r="F26" s="54">
        <f>(X70)</f>
        <v>-1662.99545454545</v>
      </c>
      <c r="G26" s="54"/>
      <c r="H26" s="51"/>
      <c r="J26" s="132"/>
      <c r="K26" s="126"/>
      <c r="L26" s="126"/>
      <c r="M26" s="126"/>
      <c r="N26" s="126"/>
      <c r="O26" s="126"/>
      <c r="S26" s="141"/>
      <c r="T26" s="142"/>
      <c r="U26" s="142"/>
      <c r="V26" s="142"/>
      <c r="W26" s="142"/>
    </row>
    <row r="27" ht="15.75" spans="1:23">
      <c r="A27" s="55" t="str">
        <f t="shared" ref="A27:A35" si="0">(A9)</f>
        <v>BAJO EN CALCIO</v>
      </c>
      <c r="B27" s="56">
        <f t="shared" ref="B27:C35" si="1">(B9/C9)</f>
        <v>1.85231923601637</v>
      </c>
      <c r="C27" s="56">
        <f t="shared" si="1"/>
        <v>2.38956805215974</v>
      </c>
      <c r="D27" s="56">
        <f t="shared" ref="D27:D35" si="2">((B9+C9)/D9)</f>
        <v>6.8158109209454</v>
      </c>
      <c r="E27" s="56">
        <f t="shared" ref="E27:E35" si="3">(B9/D9)</f>
        <v>4.42624286878566</v>
      </c>
      <c r="F27" s="57">
        <f t="shared" ref="F27:F35" si="4">(X71)</f>
        <v>-8666.35220454545</v>
      </c>
      <c r="G27" s="57"/>
      <c r="H27" s="51"/>
      <c r="J27" s="132"/>
      <c r="K27" s="126"/>
      <c r="L27" s="126"/>
      <c r="M27" s="126"/>
      <c r="N27" s="126"/>
      <c r="O27" s="126"/>
      <c r="S27" s="141"/>
      <c r="T27" s="142"/>
      <c r="U27" s="142"/>
      <c r="V27" s="142"/>
      <c r="W27" s="142"/>
    </row>
    <row r="28" ht="15.75" spans="1:23">
      <c r="A28" s="52" t="str">
        <f t="shared" si="0"/>
        <v>BAJO EN POTASIO</v>
      </c>
      <c r="B28" s="53">
        <f t="shared" si="1"/>
        <v>2.23978014428032</v>
      </c>
      <c r="C28" s="53">
        <f t="shared" si="1"/>
        <v>14.9282051282051</v>
      </c>
      <c r="D28" s="53">
        <f t="shared" si="2"/>
        <v>48.3641025641026</v>
      </c>
      <c r="E28" s="53">
        <f t="shared" si="3"/>
        <v>33.4358974358974</v>
      </c>
      <c r="F28" s="54">
        <f t="shared" si="4"/>
        <v>3895.34215909091</v>
      </c>
      <c r="G28" s="54"/>
      <c r="H28" s="51"/>
      <c r="J28" s="132"/>
      <c r="K28" s="126"/>
      <c r="L28" s="126"/>
      <c r="M28" s="126"/>
      <c r="N28" s="126"/>
      <c r="O28" s="126"/>
      <c r="S28" s="141"/>
      <c r="T28" s="142"/>
      <c r="U28" s="142"/>
      <c r="V28" s="142"/>
      <c r="W28" s="142"/>
    </row>
    <row r="29" ht="15.75" spans="1:23">
      <c r="A29" s="55" t="str">
        <f t="shared" si="0"/>
        <v>BAJO EN MAGNESIO</v>
      </c>
      <c r="B29" s="56">
        <f t="shared" si="1"/>
        <v>10.8928</v>
      </c>
      <c r="C29" s="56">
        <f t="shared" si="1"/>
        <v>0.263490725126476</v>
      </c>
      <c r="D29" s="56">
        <f t="shared" si="2"/>
        <v>3.13364249578415</v>
      </c>
      <c r="E29" s="56">
        <f t="shared" si="3"/>
        <v>2.87015177065767</v>
      </c>
      <c r="F29" s="57">
        <f t="shared" si="4"/>
        <v>-15794.6170909091</v>
      </c>
      <c r="G29" s="57"/>
      <c r="H29" s="51"/>
      <c r="J29" s="132"/>
      <c r="K29" s="126"/>
      <c r="L29" s="126"/>
      <c r="M29" s="126"/>
      <c r="N29" s="126"/>
      <c r="O29" s="126"/>
      <c r="S29" s="141"/>
      <c r="T29" s="142"/>
      <c r="U29" s="142"/>
      <c r="V29" s="142"/>
      <c r="W29" s="142"/>
    </row>
    <row r="30" ht="15.75" spans="1:23">
      <c r="A30" s="52" t="str">
        <f t="shared" si="0"/>
        <v>ALTO EN CALCIO</v>
      </c>
      <c r="B30" s="53">
        <f t="shared" si="1"/>
        <v>8.25024437927664</v>
      </c>
      <c r="C30" s="53">
        <f t="shared" si="1"/>
        <v>2.34096109839817</v>
      </c>
      <c r="D30" s="53">
        <f t="shared" si="2"/>
        <v>21.6544622425629</v>
      </c>
      <c r="E30" s="53">
        <f t="shared" si="3"/>
        <v>19.3135011441648</v>
      </c>
      <c r="F30" s="54">
        <f t="shared" si="4"/>
        <v>1005.13636363636</v>
      </c>
      <c r="G30" s="54"/>
      <c r="H30" s="51"/>
      <c r="J30" s="132"/>
      <c r="K30" s="126"/>
      <c r="L30" s="126"/>
      <c r="M30" s="126"/>
      <c r="N30" s="126"/>
      <c r="O30" s="126"/>
      <c r="S30" s="141"/>
      <c r="T30" s="142"/>
      <c r="U30" s="142"/>
      <c r="V30" s="142"/>
      <c r="W30" s="142"/>
    </row>
    <row r="31" ht="15.75" spans="1:23">
      <c r="A31" s="55" t="str">
        <f t="shared" si="0"/>
        <v>SUELO ACIDO</v>
      </c>
      <c r="B31" s="56">
        <f t="shared" si="1"/>
        <v>1.54907975460123</v>
      </c>
      <c r="C31" s="56">
        <f t="shared" si="1"/>
        <v>2.91071428571429</v>
      </c>
      <c r="D31" s="56">
        <f t="shared" si="2"/>
        <v>7.41964285714286</v>
      </c>
      <c r="E31" s="56">
        <f t="shared" si="3"/>
        <v>4.50892857142857</v>
      </c>
      <c r="F31" s="57">
        <f t="shared" si="4"/>
        <v>-1416.17863636364</v>
      </c>
      <c r="G31" s="57"/>
      <c r="H31" s="51"/>
      <c r="J31" s="132"/>
      <c r="K31" s="126"/>
      <c r="L31" s="126"/>
      <c r="M31" s="126"/>
      <c r="N31" s="126"/>
      <c r="O31" s="126"/>
      <c r="S31" s="141"/>
      <c r="T31" s="142"/>
      <c r="U31" s="142"/>
      <c r="V31" s="142"/>
      <c r="W31" s="142"/>
    </row>
    <row r="32" ht="15.75" spans="1:23">
      <c r="A32" s="52">
        <f t="shared" si="0"/>
        <v>7</v>
      </c>
      <c r="B32" s="53" t="e">
        <f t="shared" si="1"/>
        <v>#DIV/0!</v>
      </c>
      <c r="C32" s="53" t="e">
        <f t="shared" si="1"/>
        <v>#DIV/0!</v>
      </c>
      <c r="D32" s="53" t="e">
        <f t="shared" si="2"/>
        <v>#DIV/0!</v>
      </c>
      <c r="E32" s="53" t="e">
        <f t="shared" si="3"/>
        <v>#DIV/0!</v>
      </c>
      <c r="F32" s="54">
        <f t="shared" si="4"/>
        <v>0</v>
      </c>
      <c r="G32" s="54"/>
      <c r="H32" s="51"/>
      <c r="J32" s="132"/>
      <c r="K32" s="126"/>
      <c r="L32" s="126"/>
      <c r="M32" s="126"/>
      <c r="N32" s="126"/>
      <c r="O32" s="126"/>
      <c r="S32" s="141"/>
      <c r="T32" s="142"/>
      <c r="U32" s="142"/>
      <c r="V32" s="142"/>
      <c r="W32" s="142"/>
    </row>
    <row r="33" ht="15.75" spans="1:23">
      <c r="A33" s="55">
        <f t="shared" si="0"/>
        <v>8</v>
      </c>
      <c r="B33" s="56" t="e">
        <f t="shared" si="1"/>
        <v>#DIV/0!</v>
      </c>
      <c r="C33" s="56" t="e">
        <f t="shared" si="1"/>
        <v>#DIV/0!</v>
      </c>
      <c r="D33" s="56" t="e">
        <f t="shared" si="2"/>
        <v>#DIV/0!</v>
      </c>
      <c r="E33" s="56" t="e">
        <f t="shared" si="3"/>
        <v>#DIV/0!</v>
      </c>
      <c r="F33" s="57">
        <f t="shared" si="4"/>
        <v>0</v>
      </c>
      <c r="G33" s="57"/>
      <c r="H33" s="51"/>
      <c r="J33" s="132"/>
      <c r="K33" s="126"/>
      <c r="L33" s="126"/>
      <c r="M33" s="126"/>
      <c r="N33" s="126"/>
      <c r="O33" s="126"/>
      <c r="S33" s="141"/>
      <c r="T33" s="142"/>
      <c r="U33" s="142"/>
      <c r="V33" s="142"/>
      <c r="W33" s="142"/>
    </row>
    <row r="34" ht="15.75" spans="1:23">
      <c r="A34" s="52">
        <f t="shared" si="0"/>
        <v>9</v>
      </c>
      <c r="B34" s="53" t="e">
        <f t="shared" si="1"/>
        <v>#DIV/0!</v>
      </c>
      <c r="C34" s="53" t="e">
        <f t="shared" si="1"/>
        <v>#DIV/0!</v>
      </c>
      <c r="D34" s="53" t="e">
        <f t="shared" si="2"/>
        <v>#DIV/0!</v>
      </c>
      <c r="E34" s="53" t="e">
        <f t="shared" si="3"/>
        <v>#DIV/0!</v>
      </c>
      <c r="F34" s="54">
        <f t="shared" si="4"/>
        <v>0</v>
      </c>
      <c r="G34" s="54"/>
      <c r="H34" s="51"/>
      <c r="J34" s="132"/>
      <c r="K34" s="126"/>
      <c r="L34" s="126"/>
      <c r="M34" s="126"/>
      <c r="N34" s="126"/>
      <c r="O34" s="126"/>
      <c r="S34" s="141"/>
      <c r="T34" s="142"/>
      <c r="U34" s="142"/>
      <c r="V34" s="142"/>
      <c r="W34" s="142"/>
    </row>
    <row r="35" ht="15.75" spans="1:23">
      <c r="A35" s="55">
        <f t="shared" si="0"/>
        <v>10</v>
      </c>
      <c r="B35" s="56" t="e">
        <f t="shared" si="1"/>
        <v>#DIV/0!</v>
      </c>
      <c r="C35" s="56" t="e">
        <f t="shared" si="1"/>
        <v>#DIV/0!</v>
      </c>
      <c r="D35" s="56" t="e">
        <f t="shared" si="2"/>
        <v>#DIV/0!</v>
      </c>
      <c r="E35" s="56" t="e">
        <f t="shared" si="3"/>
        <v>#DIV/0!</v>
      </c>
      <c r="F35" s="57">
        <f t="shared" si="4"/>
        <v>0</v>
      </c>
      <c r="G35" s="57"/>
      <c r="H35" s="51"/>
      <c r="J35" s="132"/>
      <c r="K35" s="126"/>
      <c r="L35" s="126"/>
      <c r="M35" s="126"/>
      <c r="N35" s="126"/>
      <c r="O35" s="126"/>
      <c r="S35" s="141"/>
      <c r="T35" s="142"/>
      <c r="U35" s="142"/>
      <c r="V35" s="142"/>
      <c r="W35" s="142"/>
    </row>
    <row r="36" ht="15.75" spans="1:23">
      <c r="A36" s="27" t="s">
        <v>21</v>
      </c>
      <c r="B36" s="29" t="s">
        <v>32</v>
      </c>
      <c r="C36" s="29" t="s">
        <v>33</v>
      </c>
      <c r="D36" s="29" t="s">
        <v>34</v>
      </c>
      <c r="E36" s="29" t="s">
        <v>35</v>
      </c>
      <c r="F36" s="58" t="s">
        <v>58</v>
      </c>
      <c r="G36" s="59"/>
      <c r="H36" s="51"/>
      <c r="J36" s="132"/>
      <c r="K36" s="126"/>
      <c r="L36" s="126"/>
      <c r="M36" s="126"/>
      <c r="N36" s="126"/>
      <c r="O36" s="126"/>
      <c r="S36" s="141"/>
      <c r="T36" s="142"/>
      <c r="U36" s="142"/>
      <c r="V36" s="142"/>
      <c r="W36" s="142"/>
    </row>
    <row r="37" ht="15.75" spans="1:23">
      <c r="A37" s="31"/>
      <c r="B37" s="33"/>
      <c r="C37" s="33"/>
      <c r="D37" s="33"/>
      <c r="E37" s="33"/>
      <c r="F37" s="58" t="s">
        <v>59</v>
      </c>
      <c r="G37" s="60"/>
      <c r="H37" s="61"/>
      <c r="J37" s="132"/>
      <c r="K37" s="126"/>
      <c r="L37" s="126"/>
      <c r="M37" s="126"/>
      <c r="N37" s="126"/>
      <c r="O37" s="126"/>
      <c r="S37" s="141"/>
      <c r="T37" s="142"/>
      <c r="U37" s="142"/>
      <c r="V37" s="142"/>
      <c r="W37" s="142"/>
    </row>
    <row r="38" ht="15.75" spans="1:23">
      <c r="A38" s="41"/>
      <c r="B38" s="116"/>
      <c r="C38" s="116"/>
      <c r="D38" s="116"/>
      <c r="E38" s="116"/>
      <c r="F38" s="116"/>
      <c r="G38" s="117"/>
      <c r="H38" s="118"/>
      <c r="J38" s="132"/>
      <c r="K38" s="126"/>
      <c r="L38" s="126"/>
      <c r="M38" s="126"/>
      <c r="N38" s="126"/>
      <c r="O38" s="126"/>
      <c r="S38" s="141"/>
      <c r="T38" s="142"/>
      <c r="U38" s="142"/>
      <c r="V38" s="142"/>
      <c r="W38" s="142"/>
    </row>
    <row r="39" ht="15.75" spans="1:23">
      <c r="A39" s="41"/>
      <c r="B39" s="116"/>
      <c r="C39" s="116"/>
      <c r="D39" s="116"/>
      <c r="E39" s="116"/>
      <c r="F39" s="116"/>
      <c r="G39" s="117"/>
      <c r="H39" s="118"/>
      <c r="J39" s="132"/>
      <c r="K39" s="126"/>
      <c r="L39" s="126"/>
      <c r="M39" s="126"/>
      <c r="N39" s="126"/>
      <c r="O39" s="126"/>
      <c r="S39" s="141"/>
      <c r="T39" s="142"/>
      <c r="U39" s="142"/>
      <c r="V39" s="142"/>
      <c r="W39" s="142"/>
    </row>
    <row r="40" ht="15.75" spans="1:23">
      <c r="A40" s="41"/>
      <c r="B40" s="116"/>
      <c r="C40" s="116"/>
      <c r="D40" s="116"/>
      <c r="E40" s="116"/>
      <c r="F40" s="116"/>
      <c r="G40" s="117"/>
      <c r="H40" s="118"/>
      <c r="J40" s="132"/>
      <c r="K40" s="126"/>
      <c r="L40" s="126"/>
      <c r="M40" s="126"/>
      <c r="N40" s="126"/>
      <c r="O40" s="126"/>
      <c r="S40" s="141"/>
      <c r="T40" s="142"/>
      <c r="U40" s="142"/>
      <c r="V40" s="142"/>
      <c r="W40" s="142"/>
    </row>
    <row r="41" ht="15.75" spans="1:23">
      <c r="A41" s="41"/>
      <c r="B41" s="116"/>
      <c r="C41" s="116"/>
      <c r="D41" s="116"/>
      <c r="E41" s="116"/>
      <c r="F41" s="116"/>
      <c r="G41" s="117"/>
      <c r="H41" s="118"/>
      <c r="J41" s="132"/>
      <c r="K41" s="126"/>
      <c r="L41" s="126"/>
      <c r="M41" s="126"/>
      <c r="N41" s="126"/>
      <c r="O41" s="126"/>
      <c r="S41" s="141"/>
      <c r="T41" s="142"/>
      <c r="U41" s="142"/>
      <c r="V41" s="142"/>
      <c r="W41" s="142"/>
    </row>
    <row r="42" ht="15.75" spans="1:23">
      <c r="A42" s="41"/>
      <c r="B42" s="116"/>
      <c r="C42" s="116"/>
      <c r="D42" s="116"/>
      <c r="E42" s="116"/>
      <c r="F42" s="116"/>
      <c r="G42" s="117"/>
      <c r="H42" s="118"/>
      <c r="J42" s="132"/>
      <c r="K42" s="126"/>
      <c r="L42" s="126"/>
      <c r="M42" s="126"/>
      <c r="N42" s="126"/>
      <c r="O42" s="126"/>
      <c r="S42" s="141"/>
      <c r="T42" s="142"/>
      <c r="U42" s="142"/>
      <c r="V42" s="142"/>
      <c r="W42" s="142"/>
    </row>
    <row r="43" ht="15.75" spans="1:23">
      <c r="A43" s="41"/>
      <c r="B43" s="116"/>
      <c r="C43" s="116"/>
      <c r="D43" s="116"/>
      <c r="E43" s="116"/>
      <c r="F43" s="116"/>
      <c r="G43" s="117"/>
      <c r="H43" s="118"/>
      <c r="J43" s="132"/>
      <c r="K43" s="126"/>
      <c r="L43" s="126"/>
      <c r="M43" s="126"/>
      <c r="N43" s="126"/>
      <c r="O43" s="126"/>
      <c r="S43" s="141"/>
      <c r="T43" s="142"/>
      <c r="U43" s="142"/>
      <c r="V43" s="142"/>
      <c r="W43" s="142"/>
    </row>
    <row r="44" ht="15.75" spans="1:23">
      <c r="A44" s="41"/>
      <c r="B44" s="116"/>
      <c r="C44" s="116"/>
      <c r="D44" s="116"/>
      <c r="E44" s="116"/>
      <c r="F44" s="116"/>
      <c r="G44" s="117"/>
      <c r="H44" s="118"/>
      <c r="J44" s="132"/>
      <c r="K44" s="126"/>
      <c r="L44" s="126"/>
      <c r="M44" s="126"/>
      <c r="N44" s="126"/>
      <c r="O44" s="126"/>
      <c r="S44" s="141"/>
      <c r="T44" s="142"/>
      <c r="U44" s="142"/>
      <c r="V44" s="142"/>
      <c r="W44" s="142"/>
    </row>
    <row r="45" ht="15.75" spans="1:23">
      <c r="A45" s="41"/>
      <c r="B45" s="116"/>
      <c r="C45" s="116"/>
      <c r="D45" s="116"/>
      <c r="E45" s="116"/>
      <c r="F45" s="116"/>
      <c r="G45" s="117"/>
      <c r="H45" s="118"/>
      <c r="J45" s="132"/>
      <c r="K45" s="126"/>
      <c r="L45" s="126"/>
      <c r="M45" s="126"/>
      <c r="N45" s="126"/>
      <c r="O45" s="126"/>
      <c r="S45" s="141"/>
      <c r="T45" s="142"/>
      <c r="U45" s="142"/>
      <c r="V45" s="142"/>
      <c r="W45" s="142"/>
    </row>
    <row r="46" ht="15.75" spans="1:23">
      <c r="A46" s="41"/>
      <c r="B46" s="116"/>
      <c r="C46" s="116"/>
      <c r="D46" s="116"/>
      <c r="E46" s="116"/>
      <c r="F46" s="116"/>
      <c r="G46" s="117"/>
      <c r="H46" s="118"/>
      <c r="J46" s="132"/>
      <c r="K46" s="126"/>
      <c r="L46" s="126"/>
      <c r="M46" s="126"/>
      <c r="N46" s="126"/>
      <c r="O46" s="126"/>
      <c r="S46" s="141"/>
      <c r="T46" s="142"/>
      <c r="U46" s="142"/>
      <c r="V46" s="142"/>
      <c r="W46" s="142"/>
    </row>
    <row r="47" ht="15.75" spans="1:23">
      <c r="A47" s="41"/>
      <c r="B47" s="116"/>
      <c r="C47" s="116"/>
      <c r="D47" s="116"/>
      <c r="E47" s="116"/>
      <c r="F47" s="116"/>
      <c r="G47" s="117"/>
      <c r="H47" s="118"/>
      <c r="J47" s="132"/>
      <c r="K47" s="126"/>
      <c r="L47" s="126"/>
      <c r="M47" s="126"/>
      <c r="N47" s="126"/>
      <c r="O47" s="126"/>
      <c r="S47" s="141"/>
      <c r="T47" s="142"/>
      <c r="U47" s="142"/>
      <c r="V47" s="142"/>
      <c r="W47" s="142"/>
    </row>
    <row r="48" ht="15.75" spans="1:23">
      <c r="A48" s="41"/>
      <c r="B48" s="116"/>
      <c r="C48" s="116"/>
      <c r="D48" s="116"/>
      <c r="E48" s="116"/>
      <c r="F48" s="116"/>
      <c r="G48" s="117"/>
      <c r="H48" s="118"/>
      <c r="J48" s="132"/>
      <c r="K48" s="126"/>
      <c r="L48" s="126"/>
      <c r="M48" s="126"/>
      <c r="N48" s="126"/>
      <c r="O48" s="126"/>
      <c r="S48" s="141"/>
      <c r="T48" s="142"/>
      <c r="U48" s="142"/>
      <c r="V48" s="142"/>
      <c r="W48" s="142"/>
    </row>
    <row r="49" ht="15.75" spans="1:23">
      <c r="A49" s="41"/>
      <c r="B49" s="116"/>
      <c r="C49" s="116"/>
      <c r="D49" s="116"/>
      <c r="E49" s="116"/>
      <c r="F49" s="116"/>
      <c r="G49" s="117"/>
      <c r="H49" s="118"/>
      <c r="J49" s="132"/>
      <c r="K49" s="126"/>
      <c r="L49" s="126"/>
      <c r="M49" s="126"/>
      <c r="N49" s="126"/>
      <c r="O49" s="126"/>
      <c r="S49" s="141"/>
      <c r="T49" s="142"/>
      <c r="U49" s="142"/>
      <c r="V49" s="142"/>
      <c r="W49" s="142"/>
    </row>
    <row r="50" ht="15.75" spans="1:23">
      <c r="A50" s="41"/>
      <c r="B50" s="116"/>
      <c r="C50" s="116"/>
      <c r="D50" s="116"/>
      <c r="E50" s="116"/>
      <c r="F50" s="116"/>
      <c r="G50" s="117"/>
      <c r="H50" s="118"/>
      <c r="J50" s="132"/>
      <c r="K50" s="126"/>
      <c r="L50" s="126"/>
      <c r="M50" s="126"/>
      <c r="N50" s="126"/>
      <c r="O50" s="126"/>
      <c r="S50" s="141"/>
      <c r="T50" s="142"/>
      <c r="U50" s="142"/>
      <c r="V50" s="142"/>
      <c r="W50" s="142"/>
    </row>
    <row r="51" ht="15.75" spans="1:23">
      <c r="A51" s="41"/>
      <c r="B51" s="116"/>
      <c r="C51" s="116"/>
      <c r="D51" s="116"/>
      <c r="E51" s="116"/>
      <c r="F51" s="116"/>
      <c r="G51" s="117"/>
      <c r="H51" s="118"/>
      <c r="J51" s="132"/>
      <c r="K51" s="126"/>
      <c r="L51" s="126"/>
      <c r="M51" s="126"/>
      <c r="N51" s="126"/>
      <c r="O51" s="126"/>
      <c r="S51" s="141"/>
      <c r="T51" s="142"/>
      <c r="U51" s="142"/>
      <c r="V51" s="142"/>
      <c r="W51" s="142"/>
    </row>
    <row r="52" ht="15.75" spans="1:23">
      <c r="A52" s="41"/>
      <c r="B52" s="116"/>
      <c r="C52" s="116"/>
      <c r="D52" s="116"/>
      <c r="E52" s="116"/>
      <c r="F52" s="116"/>
      <c r="G52" s="117"/>
      <c r="H52" s="118"/>
      <c r="J52" s="132"/>
      <c r="K52" s="126"/>
      <c r="L52" s="126"/>
      <c r="M52" s="126"/>
      <c r="N52" s="126"/>
      <c r="O52" s="126"/>
      <c r="S52" s="141"/>
      <c r="T52" s="142"/>
      <c r="U52" s="142"/>
      <c r="V52" s="142"/>
      <c r="W52" s="142"/>
    </row>
    <row r="53" ht="15.75" spans="1:23">
      <c r="A53" s="41"/>
      <c r="B53" s="116"/>
      <c r="C53" s="116"/>
      <c r="D53" s="116"/>
      <c r="E53" s="116"/>
      <c r="F53" s="116"/>
      <c r="G53" s="117"/>
      <c r="H53" s="118"/>
      <c r="J53" s="132"/>
      <c r="K53" s="126"/>
      <c r="L53" s="126"/>
      <c r="M53" s="126"/>
      <c r="N53" s="126"/>
      <c r="O53" s="126"/>
      <c r="S53" s="141"/>
      <c r="T53" s="142"/>
      <c r="U53" s="142"/>
      <c r="V53" s="142"/>
      <c r="W53" s="142"/>
    </row>
    <row r="54" ht="15.75" spans="1:23">
      <c r="A54" s="41"/>
      <c r="B54" s="116"/>
      <c r="C54" s="116"/>
      <c r="D54" s="116"/>
      <c r="E54" s="116"/>
      <c r="F54" s="116"/>
      <c r="G54" s="117"/>
      <c r="H54" s="118"/>
      <c r="J54" s="132"/>
      <c r="K54" s="126"/>
      <c r="L54" s="126"/>
      <c r="M54" s="126"/>
      <c r="N54" s="126"/>
      <c r="O54" s="126"/>
      <c r="S54" s="141"/>
      <c r="T54" s="142"/>
      <c r="U54" s="142"/>
      <c r="V54" s="142"/>
      <c r="W54" s="142"/>
    </row>
    <row r="55" ht="15.75" spans="1:23">
      <c r="A55" s="41"/>
      <c r="B55" s="116"/>
      <c r="C55" s="116"/>
      <c r="D55" s="116"/>
      <c r="E55" s="116"/>
      <c r="F55" s="116"/>
      <c r="G55" s="117"/>
      <c r="H55" s="118"/>
      <c r="J55" s="132"/>
      <c r="K55" s="126"/>
      <c r="L55" s="126"/>
      <c r="M55" s="126"/>
      <c r="N55" s="126"/>
      <c r="O55" s="126"/>
      <c r="S55" s="141"/>
      <c r="T55" s="142"/>
      <c r="U55" s="142"/>
      <c r="V55" s="142"/>
      <c r="W55" s="142"/>
    </row>
    <row r="56" ht="15.75" spans="1:23">
      <c r="A56" s="41"/>
      <c r="B56" s="116"/>
      <c r="C56" s="116"/>
      <c r="D56" s="116"/>
      <c r="E56" s="116"/>
      <c r="F56" s="116"/>
      <c r="G56" s="117"/>
      <c r="H56" s="118"/>
      <c r="J56" s="132"/>
      <c r="K56" s="126"/>
      <c r="L56" s="126"/>
      <c r="M56" s="126"/>
      <c r="N56" s="126"/>
      <c r="O56" s="126"/>
      <c r="S56" s="141"/>
      <c r="T56" s="142"/>
      <c r="U56" s="142"/>
      <c r="V56" s="142"/>
      <c r="W56" s="142"/>
    </row>
    <row r="57" ht="15.75" spans="1:23">
      <c r="A57" s="41"/>
      <c r="B57" s="116"/>
      <c r="C57" s="116"/>
      <c r="D57" s="116"/>
      <c r="E57" s="116"/>
      <c r="F57" s="116"/>
      <c r="G57" s="117"/>
      <c r="H57" s="118"/>
      <c r="J57" s="132"/>
      <c r="K57" s="126"/>
      <c r="L57" s="126"/>
      <c r="M57" s="126"/>
      <c r="N57" s="126"/>
      <c r="O57" s="126"/>
      <c r="S57" s="141"/>
      <c r="T57" s="142"/>
      <c r="U57" s="142"/>
      <c r="V57" s="142"/>
      <c r="W57" s="142"/>
    </row>
    <row r="58" ht="15.75" spans="1:23">
      <c r="A58" s="41"/>
      <c r="B58" s="116"/>
      <c r="C58" s="116"/>
      <c r="D58" s="116"/>
      <c r="E58" s="116"/>
      <c r="F58" s="116"/>
      <c r="G58" s="117"/>
      <c r="H58" s="118"/>
      <c r="J58" s="132"/>
      <c r="K58" s="126"/>
      <c r="L58" s="126"/>
      <c r="M58" s="126"/>
      <c r="N58" s="126"/>
      <c r="O58" s="126"/>
      <c r="S58" s="141"/>
      <c r="T58" s="142"/>
      <c r="U58" s="142"/>
      <c r="V58" s="142"/>
      <c r="W58" s="142"/>
    </row>
    <row r="59" ht="15.75" spans="1:23">
      <c r="A59" s="41"/>
      <c r="B59" s="116"/>
      <c r="C59" s="116"/>
      <c r="D59" s="116"/>
      <c r="E59" s="116"/>
      <c r="F59" s="116"/>
      <c r="G59" s="117"/>
      <c r="H59" s="118"/>
      <c r="J59" s="132"/>
      <c r="K59" s="126"/>
      <c r="L59" s="126"/>
      <c r="M59" s="126"/>
      <c r="N59" s="126"/>
      <c r="O59" s="126"/>
      <c r="S59" s="141"/>
      <c r="T59" s="142"/>
      <c r="U59" s="142"/>
      <c r="V59" s="142"/>
      <c r="W59" s="142"/>
    </row>
    <row r="60" ht="15.75" spans="1:23">
      <c r="A60" s="41"/>
      <c r="B60" s="116"/>
      <c r="C60" s="116"/>
      <c r="D60" s="116"/>
      <c r="E60" s="116"/>
      <c r="F60" s="116"/>
      <c r="G60" s="117"/>
      <c r="H60" s="118"/>
      <c r="J60" s="132"/>
      <c r="K60" s="126"/>
      <c r="L60" s="126"/>
      <c r="M60" s="126"/>
      <c r="N60" s="126"/>
      <c r="O60" s="126"/>
      <c r="S60" s="141"/>
      <c r="T60" s="142"/>
      <c r="U60" s="142"/>
      <c r="V60" s="142"/>
      <c r="W60" s="142"/>
    </row>
    <row r="61" ht="15.75" spans="1:23">
      <c r="A61" s="41"/>
      <c r="B61" s="116"/>
      <c r="C61" s="116"/>
      <c r="D61" s="116"/>
      <c r="E61" s="116"/>
      <c r="F61" s="116"/>
      <c r="G61" s="117"/>
      <c r="H61" s="118"/>
      <c r="J61" s="132"/>
      <c r="K61" s="126"/>
      <c r="L61" s="126"/>
      <c r="M61" s="126"/>
      <c r="N61" s="126"/>
      <c r="O61" s="126"/>
      <c r="S61" s="141"/>
      <c r="T61" s="142"/>
      <c r="U61" s="142"/>
      <c r="V61" s="142"/>
      <c r="W61" s="142"/>
    </row>
    <row r="62" ht="15.75" spans="1:23">
      <c r="A62" s="41"/>
      <c r="B62" s="116"/>
      <c r="C62" s="116"/>
      <c r="D62" s="116"/>
      <c r="E62" s="116"/>
      <c r="F62" s="116"/>
      <c r="G62" s="117"/>
      <c r="H62" s="118"/>
      <c r="J62" s="132"/>
      <c r="K62" s="126"/>
      <c r="L62" s="126"/>
      <c r="M62" s="126"/>
      <c r="N62" s="126"/>
      <c r="O62" s="126"/>
      <c r="S62" s="141"/>
      <c r="T62" s="142"/>
      <c r="U62" s="142"/>
      <c r="V62" s="142"/>
      <c r="W62" s="142"/>
    </row>
    <row r="63" s="1" customFormat="1" ht="15.75" spans="1:23">
      <c r="A63" s="41"/>
      <c r="B63" s="119"/>
      <c r="C63" s="119"/>
      <c r="D63" s="119"/>
      <c r="E63" s="119"/>
      <c r="F63" s="119"/>
      <c r="G63" s="120"/>
      <c r="J63" s="76"/>
      <c r="K63" s="70"/>
      <c r="L63" s="70"/>
      <c r="M63" s="70"/>
      <c r="N63" s="70"/>
      <c r="O63" s="70"/>
      <c r="S63" s="76"/>
      <c r="T63" s="70"/>
      <c r="U63" s="70"/>
      <c r="V63" s="70"/>
      <c r="W63" s="70"/>
    </row>
    <row r="64" s="1" customFormat="1" spans="1:23">
      <c r="A64" s="62" t="s">
        <v>60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70"/>
      <c r="N64" s="70"/>
      <c r="O64" s="70"/>
      <c r="S64" s="76"/>
      <c r="T64" s="70"/>
      <c r="U64" s="70"/>
      <c r="V64" s="70"/>
      <c r="W64" s="70"/>
    </row>
    <row r="65" s="1" customFormat="1" spans="1:23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70"/>
      <c r="N65" s="70"/>
      <c r="O65" s="70"/>
      <c r="S65" s="76"/>
      <c r="T65" s="70"/>
      <c r="U65" s="70"/>
      <c r="V65" s="70"/>
      <c r="W65" s="70"/>
    </row>
    <row r="66" s="1" customFormat="1" spans="1:23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70"/>
      <c r="N66" s="70"/>
      <c r="O66" s="70"/>
      <c r="S66" s="76"/>
      <c r="T66" s="70"/>
      <c r="U66" s="70"/>
      <c r="V66" s="70"/>
      <c r="W66" s="70"/>
    </row>
    <row r="67" s="1" customFormat="1" ht="15.75" spans="1:24">
      <c r="A67" s="63" t="s">
        <v>47</v>
      </c>
      <c r="B67" s="64" t="s">
        <v>5</v>
      </c>
      <c r="C67" s="64"/>
      <c r="D67" s="64"/>
      <c r="E67" s="64"/>
      <c r="F67" s="64"/>
      <c r="G67" s="64"/>
      <c r="H67" s="65" t="s">
        <v>6</v>
      </c>
      <c r="I67" s="63"/>
      <c r="J67" s="63"/>
      <c r="K67" s="63" t="s">
        <v>61</v>
      </c>
      <c r="L67" s="63"/>
      <c r="M67" s="70"/>
      <c r="N67" s="63"/>
      <c r="O67" s="63"/>
      <c r="P67" s="63"/>
      <c r="Q67" s="63"/>
      <c r="R67" s="70"/>
      <c r="S67" s="63"/>
      <c r="T67" s="63"/>
      <c r="U67" s="63"/>
      <c r="V67" s="63"/>
      <c r="W67" s="70"/>
      <c r="X67" s="63" t="s">
        <v>89</v>
      </c>
    </row>
    <row r="68" s="1" customFormat="1" ht="15.75" spans="1:24">
      <c r="A68" s="63"/>
      <c r="B68" s="64" t="s">
        <v>8</v>
      </c>
      <c r="C68" s="64" t="s">
        <v>9</v>
      </c>
      <c r="D68" s="64" t="s">
        <v>10</v>
      </c>
      <c r="E68" s="64" t="s">
        <v>11</v>
      </c>
      <c r="F68" s="66" t="s">
        <v>12</v>
      </c>
      <c r="G68" s="66" t="s">
        <v>13</v>
      </c>
      <c r="H68" s="65" t="s">
        <v>48</v>
      </c>
      <c r="I68" s="71" t="s">
        <v>8</v>
      </c>
      <c r="J68" s="71" t="s">
        <v>9</v>
      </c>
      <c r="K68" s="71" t="s">
        <v>63</v>
      </c>
      <c r="L68" s="71" t="s">
        <v>11</v>
      </c>
      <c r="M68" s="72" t="s">
        <v>12</v>
      </c>
      <c r="N68" s="71" t="s">
        <v>8</v>
      </c>
      <c r="O68" s="71" t="s">
        <v>9</v>
      </c>
      <c r="P68" s="71" t="s">
        <v>63</v>
      </c>
      <c r="Q68" s="71" t="s">
        <v>11</v>
      </c>
      <c r="R68" s="72" t="s">
        <v>12</v>
      </c>
      <c r="S68" s="71" t="s">
        <v>8</v>
      </c>
      <c r="T68" s="71" t="s">
        <v>9</v>
      </c>
      <c r="U68" s="71" t="s">
        <v>63</v>
      </c>
      <c r="V68" s="71" t="s">
        <v>11</v>
      </c>
      <c r="W68" s="72" t="s">
        <v>12</v>
      </c>
      <c r="X68" s="63"/>
    </row>
    <row r="69" s="1" customFormat="1" ht="15.75" spans="1:24">
      <c r="A69" s="63"/>
      <c r="B69" s="67"/>
      <c r="C69" s="64"/>
      <c r="D69" s="64"/>
      <c r="E69" s="64"/>
      <c r="F69" s="68"/>
      <c r="G69" s="68"/>
      <c r="H69" s="68"/>
      <c r="I69" s="63" t="s">
        <v>22</v>
      </c>
      <c r="J69" s="73" t="s">
        <v>23</v>
      </c>
      <c r="K69" s="73" t="s">
        <v>24</v>
      </c>
      <c r="L69" s="73" t="s">
        <v>25</v>
      </c>
      <c r="M69" s="74" t="s">
        <v>25</v>
      </c>
      <c r="N69" s="63" t="s">
        <v>14</v>
      </c>
      <c r="O69" s="63"/>
      <c r="P69" s="63"/>
      <c r="Q69" s="63"/>
      <c r="R69" s="63"/>
      <c r="S69" s="63" t="s">
        <v>64</v>
      </c>
      <c r="T69" s="63"/>
      <c r="U69" s="63"/>
      <c r="V69" s="63"/>
      <c r="W69" s="63"/>
      <c r="X69" s="63" t="s">
        <v>64</v>
      </c>
    </row>
    <row r="70" s="1" customFormat="1" ht="15.75" spans="1:24">
      <c r="A70" s="143" t="str">
        <f t="shared" ref="A70:G78" si="5">(A8)</f>
        <v>ALTO EN SODIO</v>
      </c>
      <c r="B70" s="69">
        <f t="shared" si="5"/>
        <v>59</v>
      </c>
      <c r="C70" s="69">
        <f t="shared" si="5"/>
        <v>26.8</v>
      </c>
      <c r="D70" s="69">
        <f t="shared" si="5"/>
        <v>7.12</v>
      </c>
      <c r="E70" s="69">
        <f t="shared" si="5"/>
        <v>6.98</v>
      </c>
      <c r="F70" s="69">
        <f t="shared" si="5"/>
        <v>0</v>
      </c>
      <c r="G70" s="69">
        <f t="shared" si="5"/>
        <v>0</v>
      </c>
      <c r="H70" s="63">
        <f t="shared" ref="H70:H79" si="6">(H8*1)</f>
        <v>29.5</v>
      </c>
      <c r="I70" s="69">
        <f>(65-B70)</f>
        <v>6</v>
      </c>
      <c r="J70" s="69">
        <f>(10-C70)</f>
        <v>-16.8</v>
      </c>
      <c r="K70" s="69">
        <f>(E21-D70)</f>
        <v>-2.12</v>
      </c>
      <c r="L70" s="69">
        <f>(1-E70)</f>
        <v>-5.98</v>
      </c>
      <c r="M70" s="69">
        <f>(0-G70)</f>
        <v>0</v>
      </c>
      <c r="N70" s="75">
        <f>((H70*I70)/100)</f>
        <v>1.77</v>
      </c>
      <c r="O70" s="75">
        <f>((H70*J70)/100)</f>
        <v>-4.956</v>
      </c>
      <c r="P70" s="75">
        <f>((K70*H70)/100)</f>
        <v>-0.6254</v>
      </c>
      <c r="Q70" s="75">
        <f>((H70*L70)/100)</f>
        <v>-1.7641</v>
      </c>
      <c r="R70" s="75">
        <f>((K70*M70)/100)</f>
        <v>0</v>
      </c>
      <c r="S70" s="64">
        <f t="shared" ref="S70:S79" si="7">((N70*10*20)*3)</f>
        <v>1062</v>
      </c>
      <c r="T70" s="64">
        <f>((O70*120)*3)</f>
        <v>-1784.16</v>
      </c>
      <c r="U70" s="64">
        <f t="shared" ref="U70:U79" si="8">((P70*39*10)*3)</f>
        <v>-731.718</v>
      </c>
      <c r="V70" s="64">
        <f t="shared" ref="V70:V79" si="9">((Q70*23*10)*3)</f>
        <v>-1217.229</v>
      </c>
      <c r="W70" s="63">
        <f t="shared" ref="W70:W79" si="10">((R70*1*10)*3)</f>
        <v>0</v>
      </c>
      <c r="X70" s="64">
        <f>((U70/44)*100)</f>
        <v>-1662.99545454545</v>
      </c>
    </row>
    <row r="71" s="1" customFormat="1" ht="15.75" spans="1:24">
      <c r="A71" s="143" t="str">
        <f t="shared" si="5"/>
        <v>BAJO EN CALCIO</v>
      </c>
      <c r="B71" s="69">
        <f t="shared" si="5"/>
        <v>54.31</v>
      </c>
      <c r="C71" s="69">
        <f t="shared" si="5"/>
        <v>29.32</v>
      </c>
      <c r="D71" s="69">
        <f t="shared" si="5"/>
        <v>12.27</v>
      </c>
      <c r="E71" s="69">
        <f t="shared" si="5"/>
        <v>4.1</v>
      </c>
      <c r="F71" s="69">
        <f t="shared" si="5"/>
        <v>0</v>
      </c>
      <c r="G71" s="69">
        <f t="shared" si="5"/>
        <v>0</v>
      </c>
      <c r="H71" s="63">
        <f t="shared" si="6"/>
        <v>44.83</v>
      </c>
      <c r="I71" s="69">
        <f t="shared" ref="I71:I79" si="11">(65-B71)</f>
        <v>10.69</v>
      </c>
      <c r="J71" s="69">
        <f t="shared" ref="J71:J79" si="12">(10-C71)</f>
        <v>-19.32</v>
      </c>
      <c r="K71" s="69">
        <f t="shared" ref="K71:K79" si="13">(5-D71)</f>
        <v>-7.27</v>
      </c>
      <c r="L71" s="69">
        <f t="shared" ref="L71:L79" si="14">(0-E71)</f>
        <v>-4.1</v>
      </c>
      <c r="M71" s="69">
        <f t="shared" ref="M71:M79" si="15">(0-G71)</f>
        <v>0</v>
      </c>
      <c r="N71" s="75">
        <f t="shared" ref="N71:N79" si="16">((I71*H71)/100)</f>
        <v>4.792327</v>
      </c>
      <c r="O71" s="75">
        <f t="shared" ref="O71:O79" si="17">((J71*H71)/100)</f>
        <v>-8.661156</v>
      </c>
      <c r="P71" s="75">
        <f t="shared" ref="P71:R79" si="18">((K71*H71)/100)</f>
        <v>-3.259141</v>
      </c>
      <c r="Q71" s="75">
        <f t="shared" si="18"/>
        <v>-0.43829</v>
      </c>
      <c r="R71" s="75">
        <f t="shared" si="18"/>
        <v>0</v>
      </c>
      <c r="S71" s="64">
        <f t="shared" si="7"/>
        <v>2875.3962</v>
      </c>
      <c r="T71" s="63">
        <f t="shared" ref="T71:T79" si="19">((O71*12*10)*3)</f>
        <v>-3118.01616</v>
      </c>
      <c r="U71" s="64">
        <f t="shared" si="8"/>
        <v>-3813.19497</v>
      </c>
      <c r="V71" s="63">
        <f t="shared" si="9"/>
        <v>-302.4201</v>
      </c>
      <c r="W71" s="63">
        <f t="shared" si="10"/>
        <v>0</v>
      </c>
      <c r="X71" s="64">
        <f t="shared" ref="X71:X81" si="20">((U71/44)*100)</f>
        <v>-8666.35220454545</v>
      </c>
    </row>
    <row r="72" s="1" customFormat="1" ht="15.75" spans="1:24">
      <c r="A72" s="41" t="str">
        <f t="shared" si="5"/>
        <v>BAJO EN POTASIO</v>
      </c>
      <c r="B72" s="69">
        <f t="shared" si="5"/>
        <v>65.2</v>
      </c>
      <c r="C72" s="69">
        <f t="shared" si="5"/>
        <v>29.11</v>
      </c>
      <c r="D72" s="69">
        <f t="shared" si="5"/>
        <v>1.95</v>
      </c>
      <c r="E72" s="69">
        <f t="shared" si="5"/>
        <v>3.74</v>
      </c>
      <c r="F72" s="69">
        <f t="shared" si="5"/>
        <v>0</v>
      </c>
      <c r="G72" s="69">
        <f t="shared" si="5"/>
        <v>0</v>
      </c>
      <c r="H72" s="63">
        <f t="shared" si="6"/>
        <v>48.03</v>
      </c>
      <c r="I72" s="69">
        <f t="shared" si="11"/>
        <v>-0.200000000000003</v>
      </c>
      <c r="J72" s="69">
        <f t="shared" si="12"/>
        <v>-19.11</v>
      </c>
      <c r="K72" s="69">
        <f t="shared" si="13"/>
        <v>3.05</v>
      </c>
      <c r="L72" s="69">
        <f t="shared" si="14"/>
        <v>-3.74</v>
      </c>
      <c r="M72" s="69">
        <f t="shared" si="15"/>
        <v>0</v>
      </c>
      <c r="N72" s="75">
        <f t="shared" si="16"/>
        <v>-0.0960600000000014</v>
      </c>
      <c r="O72" s="75">
        <f t="shared" si="17"/>
        <v>-9.178533</v>
      </c>
      <c r="P72" s="75">
        <f t="shared" si="18"/>
        <v>1.464915</v>
      </c>
      <c r="Q72" s="75">
        <f t="shared" si="18"/>
        <v>0.00748000000000011</v>
      </c>
      <c r="R72" s="75">
        <f t="shared" si="18"/>
        <v>0</v>
      </c>
      <c r="S72" s="64">
        <f t="shared" si="7"/>
        <v>-57.6360000000008</v>
      </c>
      <c r="T72" s="63">
        <f t="shared" si="19"/>
        <v>-3304.27188</v>
      </c>
      <c r="U72" s="64">
        <f t="shared" si="8"/>
        <v>1713.95055</v>
      </c>
      <c r="V72" s="63">
        <f t="shared" si="9"/>
        <v>5.16120000000007</v>
      </c>
      <c r="W72" s="63">
        <f t="shared" si="10"/>
        <v>0</v>
      </c>
      <c r="X72" s="64">
        <f t="shared" si="20"/>
        <v>3895.34215909091</v>
      </c>
    </row>
    <row r="73" s="1" customFormat="1" ht="15.75" spans="1:24">
      <c r="A73" s="41" t="str">
        <f t="shared" si="5"/>
        <v>BAJO EN MAGNESIO</v>
      </c>
      <c r="B73" s="69">
        <f t="shared" si="5"/>
        <v>68.08</v>
      </c>
      <c r="C73" s="69">
        <f t="shared" si="5"/>
        <v>6.25</v>
      </c>
      <c r="D73" s="69">
        <f t="shared" si="5"/>
        <v>23.72</v>
      </c>
      <c r="E73" s="69">
        <f t="shared" si="5"/>
        <v>1.96</v>
      </c>
      <c r="F73" s="69">
        <f t="shared" si="5"/>
        <v>0</v>
      </c>
      <c r="G73" s="69">
        <f t="shared" si="5"/>
        <v>0</v>
      </c>
      <c r="H73" s="63">
        <f t="shared" si="6"/>
        <v>31.73</v>
      </c>
      <c r="I73" s="69">
        <f t="shared" si="11"/>
        <v>-3.08</v>
      </c>
      <c r="J73" s="69">
        <f t="shared" si="12"/>
        <v>3.75</v>
      </c>
      <c r="K73" s="69">
        <f t="shared" si="13"/>
        <v>-18.72</v>
      </c>
      <c r="L73" s="69">
        <f t="shared" si="14"/>
        <v>-1.96</v>
      </c>
      <c r="M73" s="69">
        <f t="shared" si="15"/>
        <v>0</v>
      </c>
      <c r="N73" s="75">
        <f t="shared" si="16"/>
        <v>-0.977283999999999</v>
      </c>
      <c r="O73" s="75">
        <f t="shared" si="17"/>
        <v>1.189875</v>
      </c>
      <c r="P73" s="75">
        <f t="shared" si="18"/>
        <v>-5.939856</v>
      </c>
      <c r="Q73" s="75">
        <f t="shared" si="18"/>
        <v>0.060368</v>
      </c>
      <c r="R73" s="75">
        <f t="shared" si="18"/>
        <v>0</v>
      </c>
      <c r="S73" s="64">
        <f t="shared" si="7"/>
        <v>-586.3704</v>
      </c>
      <c r="T73" s="63">
        <f t="shared" si="19"/>
        <v>428.355</v>
      </c>
      <c r="U73" s="64">
        <f t="shared" si="8"/>
        <v>-6949.63152</v>
      </c>
      <c r="V73" s="63">
        <f t="shared" si="9"/>
        <v>41.65392</v>
      </c>
      <c r="W73" s="63">
        <f t="shared" si="10"/>
        <v>0</v>
      </c>
      <c r="X73" s="64">
        <f t="shared" si="20"/>
        <v>-15794.6170909091</v>
      </c>
    </row>
    <row r="74" s="1" customFormat="1" ht="15.75" spans="1:24">
      <c r="A74" s="41" t="str">
        <f t="shared" si="5"/>
        <v>ALTO EN CALCIO</v>
      </c>
      <c r="B74" s="69">
        <f t="shared" si="5"/>
        <v>84.4</v>
      </c>
      <c r="C74" s="69">
        <f t="shared" si="5"/>
        <v>10.23</v>
      </c>
      <c r="D74" s="69">
        <f t="shared" si="5"/>
        <v>4.37</v>
      </c>
      <c r="E74" s="69">
        <f t="shared" si="5"/>
        <v>1</v>
      </c>
      <c r="F74" s="69">
        <f t="shared" si="5"/>
        <v>0</v>
      </c>
      <c r="G74" s="69">
        <f t="shared" si="5"/>
        <v>0</v>
      </c>
      <c r="H74" s="63">
        <f t="shared" si="6"/>
        <v>60</v>
      </c>
      <c r="I74" s="69">
        <f t="shared" si="11"/>
        <v>-19.4</v>
      </c>
      <c r="J74" s="69">
        <f t="shared" si="12"/>
        <v>-0.23</v>
      </c>
      <c r="K74" s="69">
        <f t="shared" si="13"/>
        <v>0.63</v>
      </c>
      <c r="L74" s="69">
        <f t="shared" si="14"/>
        <v>-1</v>
      </c>
      <c r="M74" s="69">
        <f t="shared" si="15"/>
        <v>0</v>
      </c>
      <c r="N74" s="75">
        <f t="shared" si="16"/>
        <v>-11.64</v>
      </c>
      <c r="O74" s="75">
        <f t="shared" si="17"/>
        <v>-0.138</v>
      </c>
      <c r="P74" s="75">
        <f t="shared" si="18"/>
        <v>0.378</v>
      </c>
      <c r="Q74" s="75">
        <f t="shared" si="18"/>
        <v>0.194</v>
      </c>
      <c r="R74" s="75">
        <f t="shared" si="18"/>
        <v>0</v>
      </c>
      <c r="S74" s="64">
        <f t="shared" si="7"/>
        <v>-6984</v>
      </c>
      <c r="T74" s="63">
        <f t="shared" si="19"/>
        <v>-49.6800000000001</v>
      </c>
      <c r="U74" s="64">
        <f t="shared" si="8"/>
        <v>442.26</v>
      </c>
      <c r="V74" s="63">
        <f t="shared" si="9"/>
        <v>133.86</v>
      </c>
      <c r="W74" s="63">
        <f t="shared" si="10"/>
        <v>0</v>
      </c>
      <c r="X74" s="64">
        <f t="shared" si="20"/>
        <v>1005.13636363636</v>
      </c>
    </row>
    <row r="75" s="1" customFormat="1" ht="15.75" spans="1:24">
      <c r="A75" s="41" t="str">
        <f t="shared" si="5"/>
        <v>SUELO ACIDO</v>
      </c>
      <c r="B75" s="69">
        <f t="shared" si="5"/>
        <v>50.5</v>
      </c>
      <c r="C75" s="69">
        <f t="shared" si="5"/>
        <v>32.6</v>
      </c>
      <c r="D75" s="69">
        <f t="shared" si="5"/>
        <v>11.2</v>
      </c>
      <c r="E75" s="69">
        <f t="shared" si="5"/>
        <v>1.28</v>
      </c>
      <c r="F75" s="69">
        <f t="shared" si="5"/>
        <v>2.79</v>
      </c>
      <c r="G75" s="69">
        <f t="shared" si="5"/>
        <v>1.63</v>
      </c>
      <c r="H75" s="63">
        <f t="shared" si="6"/>
        <v>8.59</v>
      </c>
      <c r="I75" s="69">
        <f t="shared" si="11"/>
        <v>14.5</v>
      </c>
      <c r="J75" s="69">
        <f t="shared" si="12"/>
        <v>-22.6</v>
      </c>
      <c r="K75" s="69">
        <f t="shared" si="13"/>
        <v>-6.2</v>
      </c>
      <c r="L75" s="69">
        <f t="shared" si="14"/>
        <v>-1.28</v>
      </c>
      <c r="M75" s="69">
        <f t="shared" si="15"/>
        <v>-1.63</v>
      </c>
      <c r="N75" s="75">
        <f t="shared" si="16"/>
        <v>1.24555</v>
      </c>
      <c r="O75" s="75">
        <f t="shared" si="17"/>
        <v>-1.94134</v>
      </c>
      <c r="P75" s="75">
        <f t="shared" si="18"/>
        <v>-0.53258</v>
      </c>
      <c r="Q75" s="75">
        <f t="shared" si="18"/>
        <v>-0.1856</v>
      </c>
      <c r="R75" s="75">
        <f t="shared" si="18"/>
        <v>0.36838</v>
      </c>
      <c r="S75" s="64">
        <f t="shared" si="7"/>
        <v>747.33</v>
      </c>
      <c r="T75" s="63">
        <f t="shared" si="19"/>
        <v>-698.8824</v>
      </c>
      <c r="U75" s="64">
        <f t="shared" si="8"/>
        <v>-623.1186</v>
      </c>
      <c r="V75" s="63">
        <f t="shared" si="9"/>
        <v>-128.064</v>
      </c>
      <c r="W75" s="63">
        <f t="shared" si="10"/>
        <v>11.0514</v>
      </c>
      <c r="X75" s="64">
        <f t="shared" si="20"/>
        <v>-1416.17863636364</v>
      </c>
    </row>
    <row r="76" s="1" customFormat="1" ht="15.75" spans="1:24">
      <c r="A76" s="41">
        <f t="shared" si="5"/>
        <v>7</v>
      </c>
      <c r="B76" s="69">
        <f t="shared" si="5"/>
        <v>0</v>
      </c>
      <c r="C76" s="69">
        <f t="shared" si="5"/>
        <v>0</v>
      </c>
      <c r="D76" s="69">
        <f t="shared" si="5"/>
        <v>0</v>
      </c>
      <c r="E76" s="69">
        <f t="shared" si="5"/>
        <v>0</v>
      </c>
      <c r="F76" s="69">
        <f t="shared" si="5"/>
        <v>0</v>
      </c>
      <c r="G76" s="69">
        <f t="shared" si="5"/>
        <v>0</v>
      </c>
      <c r="H76" s="63">
        <f t="shared" si="6"/>
        <v>0</v>
      </c>
      <c r="I76" s="69">
        <f t="shared" si="11"/>
        <v>65</v>
      </c>
      <c r="J76" s="69">
        <f t="shared" si="12"/>
        <v>10</v>
      </c>
      <c r="K76" s="69">
        <f t="shared" si="13"/>
        <v>5</v>
      </c>
      <c r="L76" s="69">
        <f t="shared" si="14"/>
        <v>0</v>
      </c>
      <c r="M76" s="69">
        <f t="shared" si="15"/>
        <v>0</v>
      </c>
      <c r="N76" s="75">
        <f t="shared" si="16"/>
        <v>0</v>
      </c>
      <c r="O76" s="75">
        <f t="shared" si="17"/>
        <v>0</v>
      </c>
      <c r="P76" s="75">
        <f t="shared" si="18"/>
        <v>0</v>
      </c>
      <c r="Q76" s="75">
        <f t="shared" si="18"/>
        <v>0</v>
      </c>
      <c r="R76" s="75">
        <f t="shared" si="18"/>
        <v>0</v>
      </c>
      <c r="S76" s="64">
        <f t="shared" si="7"/>
        <v>0</v>
      </c>
      <c r="T76" s="63">
        <f t="shared" si="19"/>
        <v>0</v>
      </c>
      <c r="U76" s="64">
        <f t="shared" si="8"/>
        <v>0</v>
      </c>
      <c r="V76" s="63">
        <f t="shared" si="9"/>
        <v>0</v>
      </c>
      <c r="W76" s="63">
        <f t="shared" si="10"/>
        <v>0</v>
      </c>
      <c r="X76" s="64">
        <f t="shared" si="20"/>
        <v>0</v>
      </c>
    </row>
    <row r="77" s="1" customFormat="1" ht="15.75" spans="1:24">
      <c r="A77" s="41">
        <f t="shared" si="5"/>
        <v>8</v>
      </c>
      <c r="B77" s="69">
        <f t="shared" si="5"/>
        <v>0</v>
      </c>
      <c r="C77" s="69">
        <f t="shared" si="5"/>
        <v>0</v>
      </c>
      <c r="D77" s="69">
        <f t="shared" si="5"/>
        <v>0</v>
      </c>
      <c r="E77" s="69">
        <f t="shared" si="5"/>
        <v>0</v>
      </c>
      <c r="F77" s="69">
        <f t="shared" si="5"/>
        <v>0</v>
      </c>
      <c r="G77" s="69">
        <f t="shared" si="5"/>
        <v>0</v>
      </c>
      <c r="H77" s="63">
        <f t="shared" si="6"/>
        <v>0</v>
      </c>
      <c r="I77" s="69">
        <f t="shared" si="11"/>
        <v>65</v>
      </c>
      <c r="J77" s="69">
        <f t="shared" si="12"/>
        <v>10</v>
      </c>
      <c r="K77" s="69">
        <f t="shared" si="13"/>
        <v>5</v>
      </c>
      <c r="L77" s="69">
        <f t="shared" si="14"/>
        <v>0</v>
      </c>
      <c r="M77" s="69">
        <f t="shared" si="15"/>
        <v>0</v>
      </c>
      <c r="N77" s="75">
        <f t="shared" si="16"/>
        <v>0</v>
      </c>
      <c r="O77" s="75">
        <f t="shared" si="17"/>
        <v>0</v>
      </c>
      <c r="P77" s="75">
        <f t="shared" si="18"/>
        <v>0</v>
      </c>
      <c r="Q77" s="75">
        <f t="shared" si="18"/>
        <v>0</v>
      </c>
      <c r="R77" s="75">
        <f t="shared" si="18"/>
        <v>0</v>
      </c>
      <c r="S77" s="64">
        <f t="shared" si="7"/>
        <v>0</v>
      </c>
      <c r="T77" s="63">
        <f t="shared" si="19"/>
        <v>0</v>
      </c>
      <c r="U77" s="64">
        <f t="shared" si="8"/>
        <v>0</v>
      </c>
      <c r="V77" s="63">
        <f t="shared" si="9"/>
        <v>0</v>
      </c>
      <c r="W77" s="63">
        <f t="shared" si="10"/>
        <v>0</v>
      </c>
      <c r="X77" s="64">
        <f t="shared" si="20"/>
        <v>0</v>
      </c>
    </row>
    <row r="78" s="1" customFormat="1" ht="15.75" spans="1:24">
      <c r="A78" s="41">
        <f t="shared" si="5"/>
        <v>9</v>
      </c>
      <c r="B78" s="69">
        <f t="shared" si="5"/>
        <v>0</v>
      </c>
      <c r="C78" s="69">
        <f t="shared" si="5"/>
        <v>0</v>
      </c>
      <c r="D78" s="69">
        <f t="shared" si="5"/>
        <v>0</v>
      </c>
      <c r="E78" s="69">
        <f t="shared" si="5"/>
        <v>0</v>
      </c>
      <c r="F78" s="69">
        <f t="shared" si="5"/>
        <v>0</v>
      </c>
      <c r="G78" s="69">
        <f t="shared" si="5"/>
        <v>0</v>
      </c>
      <c r="H78" s="63">
        <f t="shared" si="6"/>
        <v>0</v>
      </c>
      <c r="I78" s="69">
        <f t="shared" si="11"/>
        <v>65</v>
      </c>
      <c r="J78" s="69">
        <f t="shared" si="12"/>
        <v>10</v>
      </c>
      <c r="K78" s="69">
        <f t="shared" si="13"/>
        <v>5</v>
      </c>
      <c r="L78" s="69">
        <f t="shared" si="14"/>
        <v>0</v>
      </c>
      <c r="M78" s="69">
        <f t="shared" si="15"/>
        <v>0</v>
      </c>
      <c r="N78" s="75">
        <f t="shared" si="16"/>
        <v>0</v>
      </c>
      <c r="O78" s="75">
        <f t="shared" si="17"/>
        <v>0</v>
      </c>
      <c r="P78" s="75">
        <f t="shared" si="18"/>
        <v>0</v>
      </c>
      <c r="Q78" s="75">
        <f t="shared" si="18"/>
        <v>0</v>
      </c>
      <c r="R78" s="75">
        <f t="shared" si="18"/>
        <v>0</v>
      </c>
      <c r="S78" s="64">
        <f t="shared" si="7"/>
        <v>0</v>
      </c>
      <c r="T78" s="63">
        <f t="shared" si="19"/>
        <v>0</v>
      </c>
      <c r="U78" s="64">
        <f t="shared" si="8"/>
        <v>0</v>
      </c>
      <c r="V78" s="63">
        <f t="shared" si="9"/>
        <v>0</v>
      </c>
      <c r="W78" s="63">
        <f t="shared" si="10"/>
        <v>0</v>
      </c>
      <c r="X78" s="64">
        <f t="shared" si="20"/>
        <v>0</v>
      </c>
    </row>
    <row r="79" s="1" customFormat="1" ht="15.75" spans="1:24">
      <c r="A79" s="41">
        <f>(A17)</f>
        <v>10</v>
      </c>
      <c r="B79" s="69">
        <f>(B17)</f>
        <v>0</v>
      </c>
      <c r="C79" s="69">
        <f>(C17)</f>
        <v>0</v>
      </c>
      <c r="D79" s="69">
        <f>(D17)</f>
        <v>0</v>
      </c>
      <c r="E79" s="69">
        <f>(E17)</f>
        <v>0</v>
      </c>
      <c r="F79" s="69">
        <v>0</v>
      </c>
      <c r="G79" s="69">
        <v>0</v>
      </c>
      <c r="H79" s="63">
        <f t="shared" si="6"/>
        <v>0</v>
      </c>
      <c r="I79" s="69">
        <f t="shared" si="11"/>
        <v>65</v>
      </c>
      <c r="J79" s="69">
        <f t="shared" si="12"/>
        <v>10</v>
      </c>
      <c r="K79" s="69">
        <f t="shared" si="13"/>
        <v>5</v>
      </c>
      <c r="L79" s="69">
        <f t="shared" si="14"/>
        <v>0</v>
      </c>
      <c r="M79" s="69">
        <f t="shared" si="15"/>
        <v>0</v>
      </c>
      <c r="N79" s="75">
        <f t="shared" si="16"/>
        <v>0</v>
      </c>
      <c r="O79" s="75">
        <f t="shared" si="17"/>
        <v>0</v>
      </c>
      <c r="P79" s="75">
        <f t="shared" si="18"/>
        <v>0</v>
      </c>
      <c r="Q79" s="75">
        <f t="shared" si="18"/>
        <v>0</v>
      </c>
      <c r="R79" s="75">
        <f t="shared" si="18"/>
        <v>0</v>
      </c>
      <c r="S79" s="64">
        <f t="shared" si="7"/>
        <v>0</v>
      </c>
      <c r="T79" s="63">
        <f t="shared" si="19"/>
        <v>0</v>
      </c>
      <c r="U79" s="64">
        <f t="shared" si="8"/>
        <v>0</v>
      </c>
      <c r="V79" s="63">
        <f t="shared" si="9"/>
        <v>0</v>
      </c>
      <c r="W79" s="63">
        <f t="shared" si="10"/>
        <v>0</v>
      </c>
      <c r="X79" s="64">
        <f t="shared" si="20"/>
        <v>0</v>
      </c>
    </row>
    <row r="80" s="1" customFormat="1" ht="15.75" spans="24:24">
      <c r="X80" s="64">
        <f t="shared" si="20"/>
        <v>0</v>
      </c>
    </row>
    <row r="81" ht="15.75" spans="24:24">
      <c r="X81" s="64">
        <f t="shared" si="20"/>
        <v>0</v>
      </c>
    </row>
  </sheetData>
  <mergeCells count="40">
    <mergeCell ref="A2:H2"/>
    <mergeCell ref="A3:H3"/>
    <mergeCell ref="A4:H4"/>
    <mergeCell ref="B5:G5"/>
    <mergeCell ref="A21:D21"/>
    <mergeCell ref="B23:E23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B67:G67"/>
    <mergeCell ref="N69:R69"/>
    <mergeCell ref="S69:W69"/>
    <mergeCell ref="A5:A7"/>
    <mergeCell ref="A18:A19"/>
    <mergeCell ref="A23:A25"/>
    <mergeCell ref="A36:A37"/>
    <mergeCell ref="A67:A69"/>
    <mergeCell ref="B18:B19"/>
    <mergeCell ref="B36:B37"/>
    <mergeCell ref="C18:C19"/>
    <mergeCell ref="C36:C37"/>
    <mergeCell ref="D18:D19"/>
    <mergeCell ref="D36:D37"/>
    <mergeCell ref="E18:E19"/>
    <mergeCell ref="E36:E37"/>
    <mergeCell ref="F18:F19"/>
    <mergeCell ref="G18:G19"/>
    <mergeCell ref="H18:H19"/>
    <mergeCell ref="X67:X68"/>
    <mergeCell ref="A64:L66"/>
  </mergeCells>
  <pageMargins left="0.7" right="0.7" top="0.75" bottom="0.75" header="0.3" footer="0.3"/>
  <pageSetup paperSize="1" orientation="portrait" verticalDpi="3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zoomScale="120" zoomScaleNormal="120" topLeftCell="A9" workbookViewId="0">
      <selection activeCell="H22" sqref="H22"/>
    </sheetView>
  </sheetViews>
  <sheetFormatPr defaultColWidth="11" defaultRowHeight="15"/>
  <cols>
    <col min="1" max="1" width="13.1428571428571" customWidth="1"/>
    <col min="2" max="2" width="18.8571428571429" customWidth="1"/>
    <col min="4" max="4" width="14.8571428571429" customWidth="1"/>
    <col min="6" max="6" width="12.5714285714286" customWidth="1"/>
    <col min="9" max="9" width="12.8571428571429"/>
    <col min="10" max="10" width="11.7142857142857"/>
  </cols>
  <sheetData>
    <row r="1" spans="1:8">
      <c r="A1" s="2"/>
      <c r="B1" s="3"/>
      <c r="C1" s="3"/>
      <c r="D1" s="3"/>
      <c r="E1" s="3"/>
      <c r="F1" s="3"/>
      <c r="G1" s="3"/>
      <c r="H1" s="4"/>
    </row>
    <row r="2" ht="18" spans="1:8">
      <c r="A2" s="83" t="s">
        <v>90</v>
      </c>
      <c r="B2" s="84"/>
      <c r="C2" s="84"/>
      <c r="D2" s="84"/>
      <c r="E2" s="84"/>
      <c r="F2" s="84"/>
      <c r="G2" s="84"/>
      <c r="H2" s="85"/>
    </row>
    <row r="3" ht="15.75" spans="1:8">
      <c r="A3" s="8" t="s">
        <v>2</v>
      </c>
      <c r="B3" s="9"/>
      <c r="C3" s="9"/>
      <c r="D3" s="9"/>
      <c r="E3" s="9"/>
      <c r="F3" s="9"/>
      <c r="G3" s="9"/>
      <c r="H3" s="10"/>
    </row>
    <row r="4" ht="15.75" spans="1:8">
      <c r="A4" s="86" t="s">
        <v>91</v>
      </c>
      <c r="B4" s="87"/>
      <c r="C4" s="87"/>
      <c r="D4" s="87"/>
      <c r="E4" s="88"/>
      <c r="F4" s="87"/>
      <c r="G4" s="87"/>
      <c r="H4" s="89"/>
    </row>
    <row r="5" ht="17.25" customHeight="1" spans="1:8">
      <c r="A5" s="90" t="s">
        <v>92</v>
      </c>
      <c r="B5" s="90"/>
      <c r="C5" s="90"/>
      <c r="D5" s="90"/>
      <c r="E5" s="91">
        <v>2.46</v>
      </c>
      <c r="F5" s="92" t="s">
        <v>53</v>
      </c>
      <c r="G5" s="92"/>
      <c r="H5" s="90"/>
    </row>
    <row r="6" ht="16.5" spans="1:8">
      <c r="A6" s="90" t="s">
        <v>93</v>
      </c>
      <c r="B6" s="90"/>
      <c r="C6" s="90"/>
      <c r="D6" s="90"/>
      <c r="E6" s="90"/>
      <c r="F6" s="90"/>
      <c r="G6" s="91">
        <v>3</v>
      </c>
      <c r="H6" s="19" t="s">
        <v>53</v>
      </c>
    </row>
    <row r="7" ht="16.5" spans="1:8">
      <c r="A7" s="90" t="s">
        <v>94</v>
      </c>
      <c r="B7" s="19"/>
      <c r="C7" s="19"/>
      <c r="D7" s="90"/>
      <c r="E7" s="19"/>
      <c r="F7" s="90"/>
      <c r="G7" s="19"/>
      <c r="H7" s="90"/>
    </row>
    <row r="8" ht="16.5" spans="1:8">
      <c r="A8" s="90" t="s">
        <v>95</v>
      </c>
      <c r="B8" s="93" t="s">
        <v>96</v>
      </c>
      <c r="C8" s="94"/>
      <c r="D8" s="94"/>
      <c r="E8" s="95"/>
      <c r="F8" s="96"/>
      <c r="G8" s="97"/>
      <c r="H8" s="97"/>
    </row>
    <row r="9" ht="16.5" spans="1:8">
      <c r="A9" s="90" t="s">
        <v>97</v>
      </c>
      <c r="B9" s="90"/>
      <c r="C9" s="90"/>
      <c r="D9" s="19"/>
      <c r="E9" s="19"/>
      <c r="F9" s="90"/>
      <c r="G9" s="91">
        <v>80</v>
      </c>
      <c r="H9" s="90" t="s">
        <v>53</v>
      </c>
    </row>
    <row r="10" ht="16.5" spans="1:8">
      <c r="A10" s="90" t="s">
        <v>98</v>
      </c>
      <c r="B10" s="98">
        <f>(((((((A21/1.724)*10000)*3)/1000))/G9)*100)</f>
        <v>11.745939675174</v>
      </c>
      <c r="C10" s="99" t="s">
        <v>99</v>
      </c>
      <c r="D10" s="93" t="str">
        <f>(B8)</f>
        <v>RASTROJO DE MAIZ</v>
      </c>
      <c r="E10" s="94"/>
      <c r="F10" s="94"/>
      <c r="G10" s="95"/>
      <c r="H10" s="100" t="s">
        <v>70</v>
      </c>
    </row>
    <row r="11" spans="1:8">
      <c r="A11" s="100"/>
      <c r="B11" s="100"/>
      <c r="C11" s="100"/>
      <c r="D11" s="100"/>
      <c r="E11" s="100"/>
      <c r="F11" s="100"/>
      <c r="G11" s="100"/>
      <c r="H11" s="100"/>
    </row>
    <row r="12" spans="1:8">
      <c r="A12" s="101" t="s">
        <v>79</v>
      </c>
      <c r="B12" s="100"/>
      <c r="C12" s="100"/>
      <c r="D12" s="100"/>
      <c r="E12" s="100"/>
      <c r="F12" s="100"/>
      <c r="G12" s="100"/>
      <c r="H12" s="100"/>
    </row>
    <row r="13" spans="1:8">
      <c r="A13" s="102"/>
      <c r="B13" s="102"/>
      <c r="C13" s="102"/>
      <c r="D13" s="102"/>
      <c r="E13" s="102"/>
      <c r="F13" s="102"/>
      <c r="G13" s="102"/>
      <c r="H13" s="102"/>
    </row>
    <row r="14" spans="1:8">
      <c r="A14" s="103"/>
      <c r="B14" s="103"/>
      <c r="C14" s="104"/>
      <c r="D14" s="103"/>
      <c r="E14" s="103"/>
      <c r="F14" s="103"/>
      <c r="G14" s="103"/>
      <c r="H14" s="103"/>
    </row>
    <row r="15" spans="1:8">
      <c r="A15" s="103"/>
      <c r="B15" s="103"/>
      <c r="C15" s="103"/>
      <c r="D15" s="103"/>
      <c r="E15" s="103"/>
      <c r="F15" s="103"/>
      <c r="G15" s="103"/>
      <c r="H15" s="103"/>
    </row>
    <row r="19" spans="7:8">
      <c r="G19">
        <v>80</v>
      </c>
      <c r="H19">
        <v>100</v>
      </c>
    </row>
    <row r="20" spans="7:10">
      <c r="G20">
        <f>3000*0.54/100</f>
        <v>16.2</v>
      </c>
      <c r="H20">
        <f>+G20*H19/G19</f>
        <v>20.25</v>
      </c>
      <c r="I20" s="106">
        <f>+H20/1.724</f>
        <v>11.745939675174</v>
      </c>
      <c r="J20" t="s">
        <v>100</v>
      </c>
    </row>
    <row r="21" spans="1:1">
      <c r="A21" s="105">
        <f>(G6-E5)</f>
        <v>0.54</v>
      </c>
    </row>
    <row r="24" spans="9:10">
      <c r="I24" s="107"/>
      <c r="J24" s="108"/>
    </row>
    <row r="35" s="1" customFormat="1"/>
  </sheetData>
  <mergeCells count="5">
    <mergeCell ref="A2:H2"/>
    <mergeCell ref="A3:H3"/>
    <mergeCell ref="A4:H4"/>
    <mergeCell ref="B8:E8"/>
    <mergeCell ref="D10:G10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7"/>
  <sheetViews>
    <sheetView zoomScale="140" zoomScaleNormal="140" workbookViewId="0">
      <selection activeCell="J2" sqref="J2"/>
    </sheetView>
  </sheetViews>
  <sheetFormatPr defaultColWidth="11" defaultRowHeight="15"/>
  <cols>
    <col min="1" max="1" width="20.5714285714286" customWidth="1"/>
    <col min="8" max="8" width="14.8571428571429" customWidth="1"/>
    <col min="27" max="27" width="24" customWidth="1"/>
  </cols>
  <sheetData>
    <row r="1" spans="1:8">
      <c r="A1" s="2"/>
      <c r="B1" s="3"/>
      <c r="C1" s="3"/>
      <c r="D1" s="3"/>
      <c r="E1" s="3"/>
      <c r="F1" s="3"/>
      <c r="G1" s="3"/>
      <c r="H1" s="4"/>
    </row>
    <row r="2" ht="15.75" spans="1:8">
      <c r="A2" s="5" t="s">
        <v>101</v>
      </c>
      <c r="B2" s="6"/>
      <c r="C2" s="6"/>
      <c r="D2" s="6"/>
      <c r="E2" s="6"/>
      <c r="F2" s="6"/>
      <c r="G2" s="6"/>
      <c r="H2" s="7"/>
    </row>
    <row r="3" ht="15.75" spans="1:8">
      <c r="A3" s="8" t="s">
        <v>2</v>
      </c>
      <c r="B3" s="9"/>
      <c r="C3" s="9"/>
      <c r="D3" s="9"/>
      <c r="E3" s="9"/>
      <c r="F3" s="9"/>
      <c r="G3" s="9"/>
      <c r="H3" s="10"/>
    </row>
    <row r="4" ht="15.75" spans="1:8">
      <c r="A4" s="11" t="s">
        <v>3</v>
      </c>
      <c r="B4" s="12"/>
      <c r="C4" s="12"/>
      <c r="D4" s="12"/>
      <c r="E4" s="12"/>
      <c r="F4" s="12"/>
      <c r="G4" s="12"/>
      <c r="H4" s="13"/>
    </row>
    <row r="5" ht="15.75" spans="1:8">
      <c r="A5" s="14" t="s">
        <v>47</v>
      </c>
      <c r="B5" s="15" t="s">
        <v>5</v>
      </c>
      <c r="C5" s="15"/>
      <c r="D5" s="15"/>
      <c r="E5" s="15"/>
      <c r="F5" s="15"/>
      <c r="G5" s="15"/>
      <c r="H5" s="16" t="s">
        <v>6</v>
      </c>
    </row>
    <row r="6" ht="15.75" spans="1:8">
      <c r="A6" s="14"/>
      <c r="B6" s="15" t="s">
        <v>8</v>
      </c>
      <c r="C6" s="15" t="s">
        <v>9</v>
      </c>
      <c r="D6" s="15" t="s">
        <v>10</v>
      </c>
      <c r="E6" s="15" t="s">
        <v>11</v>
      </c>
      <c r="F6" s="17" t="s">
        <v>12</v>
      </c>
      <c r="G6" s="17" t="s">
        <v>13</v>
      </c>
      <c r="H6" s="16" t="s">
        <v>48</v>
      </c>
    </row>
    <row r="7" ht="8.25" customHeight="1" spans="1:8">
      <c r="A7" s="14"/>
      <c r="B7" s="18"/>
      <c r="C7" s="15"/>
      <c r="D7" s="15"/>
      <c r="E7" s="15"/>
      <c r="F7" s="19"/>
      <c r="G7" s="19"/>
      <c r="H7" s="20"/>
    </row>
    <row r="8" spans="1:8">
      <c r="A8" s="21" t="str">
        <f>(INICIO!A18)</f>
        <v>ALTO EN SODIO</v>
      </c>
      <c r="B8" s="77">
        <f>(INICIO!B18)</f>
        <v>59</v>
      </c>
      <c r="C8" s="77">
        <f>(INICIO!C18)</f>
        <v>26.8</v>
      </c>
      <c r="D8" s="77">
        <f>(INICIO!D18)</f>
        <v>7.12</v>
      </c>
      <c r="E8" s="77">
        <f>(INICIO!E18)</f>
        <v>6.98</v>
      </c>
      <c r="F8" s="77">
        <f>(INICIO!F18)</f>
        <v>0</v>
      </c>
      <c r="G8" s="77">
        <f>(INICIO!G18)</f>
        <v>0</v>
      </c>
      <c r="H8" s="78">
        <f>(INICIO!H18)</f>
        <v>29.5</v>
      </c>
    </row>
    <row r="9" spans="1:8">
      <c r="A9" s="24" t="str">
        <f>(INICIO!A19)</f>
        <v>BAJO EN CALCIO</v>
      </c>
      <c r="B9" s="79">
        <f>(INICIO!B19)</f>
        <v>54.31</v>
      </c>
      <c r="C9" s="79">
        <f>(INICIO!C19)</f>
        <v>29.32</v>
      </c>
      <c r="D9" s="79">
        <f>(INICIO!D19)</f>
        <v>12.27</v>
      </c>
      <c r="E9" s="79">
        <f>(INICIO!E19)</f>
        <v>4.1</v>
      </c>
      <c r="F9" s="79">
        <f>(INICIO!F19)</f>
        <v>0</v>
      </c>
      <c r="G9" s="79">
        <f>(INICIO!G19)</f>
        <v>0</v>
      </c>
      <c r="H9" s="80">
        <f>(INICIO!H19)</f>
        <v>44.83</v>
      </c>
    </row>
    <row r="10" spans="1:8">
      <c r="A10" s="21" t="str">
        <f>(INICIO!A20)</f>
        <v>BAJO EN POTASIO</v>
      </c>
      <c r="B10" s="77">
        <f>(INICIO!B20)</f>
        <v>65.2</v>
      </c>
      <c r="C10" s="77">
        <f>(INICIO!C20)</f>
        <v>29.11</v>
      </c>
      <c r="D10" s="77">
        <f>(INICIO!D20)</f>
        <v>1.95</v>
      </c>
      <c r="E10" s="77">
        <f>(INICIO!E20)</f>
        <v>3.74</v>
      </c>
      <c r="F10" s="77">
        <f>(INICIO!F20)</f>
        <v>0</v>
      </c>
      <c r="G10" s="77">
        <f>(INICIO!G20)</f>
        <v>0</v>
      </c>
      <c r="H10" s="78">
        <f>(INICIO!H20)</f>
        <v>48.03</v>
      </c>
    </row>
    <row r="11" spans="1:8">
      <c r="A11" s="24" t="str">
        <f>(INICIO!A21)</f>
        <v>BAJO EN MAGNESIO</v>
      </c>
      <c r="B11" s="79">
        <f>(INICIO!B21)</f>
        <v>68.08</v>
      </c>
      <c r="C11" s="79">
        <f>(INICIO!C21)</f>
        <v>6.25</v>
      </c>
      <c r="D11" s="79">
        <f>(INICIO!D21)</f>
        <v>23.72</v>
      </c>
      <c r="E11" s="79">
        <f>(INICIO!E21)</f>
        <v>1.96</v>
      </c>
      <c r="F11" s="79">
        <f>(INICIO!F21)</f>
        <v>0</v>
      </c>
      <c r="G11" s="79">
        <f>(INICIO!G21)</f>
        <v>0</v>
      </c>
      <c r="H11" s="80">
        <f>(INICIO!H21)</f>
        <v>31.73</v>
      </c>
    </row>
    <row r="12" spans="1:8">
      <c r="A12" s="21" t="str">
        <f>(INICIO!A22)</f>
        <v>ALTO EN CALCIO</v>
      </c>
      <c r="B12" s="77">
        <f>(INICIO!B22)</f>
        <v>84.4</v>
      </c>
      <c r="C12" s="77">
        <f>(INICIO!C22)</f>
        <v>10.23</v>
      </c>
      <c r="D12" s="77">
        <f>(INICIO!D22)</f>
        <v>4.37</v>
      </c>
      <c r="E12" s="77">
        <f>(INICIO!E22)</f>
        <v>1</v>
      </c>
      <c r="F12" s="77">
        <f>(INICIO!F22)</f>
        <v>0</v>
      </c>
      <c r="G12" s="77">
        <f>(INICIO!G22)</f>
        <v>0</v>
      </c>
      <c r="H12" s="78">
        <f>(INICIO!H22)</f>
        <v>60</v>
      </c>
    </row>
    <row r="13" spans="1:8">
      <c r="A13" s="24" t="str">
        <f>(INICIO!A23)</f>
        <v>SUELO ACIDO</v>
      </c>
      <c r="B13" s="79">
        <f>(INICIO!B23)</f>
        <v>50.5</v>
      </c>
      <c r="C13" s="79">
        <f>(INICIO!C23)</f>
        <v>32.6</v>
      </c>
      <c r="D13" s="79">
        <f>(INICIO!D23)</f>
        <v>11.2</v>
      </c>
      <c r="E13" s="79">
        <f>(INICIO!E23)</f>
        <v>1.28</v>
      </c>
      <c r="F13" s="79">
        <f>(INICIO!F23)</f>
        <v>2.79</v>
      </c>
      <c r="G13" s="79">
        <f>(INICIO!G23)</f>
        <v>1.63</v>
      </c>
      <c r="H13" s="80">
        <f>(INICIO!H23)</f>
        <v>8.59</v>
      </c>
    </row>
    <row r="14" spans="1:9">
      <c r="A14" s="21">
        <f>(INICIO!A24)</f>
        <v>7</v>
      </c>
      <c r="B14" s="77">
        <f>(INICIO!B24)</f>
        <v>0</v>
      </c>
      <c r="C14" s="77">
        <f>(INICIO!C24)</f>
        <v>0</v>
      </c>
      <c r="D14" s="77">
        <f>(INICIO!D24)</f>
        <v>0</v>
      </c>
      <c r="E14" s="77">
        <f>(INICIO!E24)</f>
        <v>0</v>
      </c>
      <c r="F14" s="77">
        <f>(INICIO!F24)</f>
        <v>0</v>
      </c>
      <c r="G14" s="77">
        <f>(INICIO!G24)</f>
        <v>0</v>
      </c>
      <c r="H14" s="78">
        <f>(INICIO!H24)</f>
        <v>0</v>
      </c>
      <c r="I14" s="82"/>
    </row>
    <row r="15" spans="1:8">
      <c r="A15" s="24">
        <f>(INICIO!A25)</f>
        <v>8</v>
      </c>
      <c r="B15" s="79">
        <f>(INICIO!B25)</f>
        <v>0</v>
      </c>
      <c r="C15" s="79">
        <f>(INICIO!C25)</f>
        <v>0</v>
      </c>
      <c r="D15" s="79">
        <f>(INICIO!D25)</f>
        <v>0</v>
      </c>
      <c r="E15" s="79">
        <f>(INICIO!E25)</f>
        <v>0</v>
      </c>
      <c r="F15" s="79">
        <f>(INICIO!F25)</f>
        <v>0</v>
      </c>
      <c r="G15" s="79">
        <f>(INICIO!G25)</f>
        <v>0</v>
      </c>
      <c r="H15" s="80">
        <f>(INICIO!H25)</f>
        <v>0</v>
      </c>
    </row>
    <row r="16" spans="1:8">
      <c r="A16" s="21">
        <f>(INICIO!A26)</f>
        <v>9</v>
      </c>
      <c r="B16" s="77">
        <f>(INICIO!B26)</f>
        <v>0</v>
      </c>
      <c r="C16" s="77">
        <f>(INICIO!C26)</f>
        <v>0</v>
      </c>
      <c r="D16" s="77">
        <f>(INICIO!D26)</f>
        <v>0</v>
      </c>
      <c r="E16" s="77">
        <f>(INICIO!E26)</f>
        <v>0</v>
      </c>
      <c r="F16" s="77">
        <f>(INICIO!F26)</f>
        <v>0</v>
      </c>
      <c r="G16" s="77">
        <f>(INICIO!G26)</f>
        <v>0</v>
      </c>
      <c r="H16" s="78">
        <f>(INICIO!H26)</f>
        <v>0</v>
      </c>
    </row>
    <row r="17" spans="1:8">
      <c r="A17" s="24">
        <f>(INICIO!A27)</f>
        <v>10</v>
      </c>
      <c r="B17" s="79">
        <f>(INICIO!B27)</f>
        <v>0</v>
      </c>
      <c r="C17" s="79">
        <f>(INICIO!C27)</f>
        <v>0</v>
      </c>
      <c r="D17" s="79">
        <f>(INICIO!D27)</f>
        <v>0</v>
      </c>
      <c r="E17" s="79">
        <f>(INICIO!E27)</f>
        <v>0</v>
      </c>
      <c r="F17" s="79">
        <f>(INICIO!F27)</f>
        <v>0</v>
      </c>
      <c r="G17" s="79">
        <f>(INICIO!G27)</f>
        <v>0</v>
      </c>
      <c r="H17" s="80">
        <f>(INICIO!H27)</f>
        <v>0</v>
      </c>
    </row>
    <row r="18" spans="1:8">
      <c r="A18" s="27" t="s">
        <v>21</v>
      </c>
      <c r="B18" s="28" t="s">
        <v>22</v>
      </c>
      <c r="C18" s="29" t="s">
        <v>23</v>
      </c>
      <c r="D18" s="29" t="s">
        <v>24</v>
      </c>
      <c r="E18" s="29" t="s">
        <v>25</v>
      </c>
      <c r="F18" s="29" t="s">
        <v>25</v>
      </c>
      <c r="G18" s="29" t="s">
        <v>25</v>
      </c>
      <c r="H18" s="30" t="s">
        <v>49</v>
      </c>
    </row>
    <row r="19" spans="1:8">
      <c r="A19" s="31"/>
      <c r="B19" s="32"/>
      <c r="C19" s="33"/>
      <c r="D19" s="81"/>
      <c r="E19" s="33"/>
      <c r="F19" s="33"/>
      <c r="G19" s="33"/>
      <c r="H19" s="34"/>
    </row>
    <row r="21" ht="15.75" spans="1:8">
      <c r="A21" s="35" t="s">
        <v>66</v>
      </c>
      <c r="B21" s="36"/>
      <c r="C21" s="36"/>
      <c r="D21" s="36"/>
      <c r="E21" s="37" t="s">
        <v>102</v>
      </c>
      <c r="F21" s="38" t="s">
        <v>53</v>
      </c>
      <c r="G21" s="39"/>
      <c r="H21" s="40"/>
    </row>
    <row r="22" ht="15.75" spans="1:8">
      <c r="A22" s="41"/>
      <c r="B22" s="42"/>
      <c r="C22" s="42"/>
      <c r="D22" s="42"/>
      <c r="E22" s="42"/>
      <c r="F22" s="42"/>
      <c r="G22" s="43"/>
      <c r="H22" s="44"/>
    </row>
    <row r="23" ht="15.75" spans="1:8">
      <c r="A23" s="45" t="s">
        <v>47</v>
      </c>
      <c r="B23" s="46" t="s">
        <v>54</v>
      </c>
      <c r="C23" s="46"/>
      <c r="D23" s="46"/>
      <c r="E23" s="46"/>
      <c r="F23" s="47" t="s">
        <v>103</v>
      </c>
      <c r="G23" s="47"/>
      <c r="H23" s="48"/>
    </row>
    <row r="24" ht="19.5" spans="1:8">
      <c r="A24" s="14"/>
      <c r="B24" s="49" t="s">
        <v>28</v>
      </c>
      <c r="C24" s="49" t="s">
        <v>29</v>
      </c>
      <c r="D24" s="49" t="s">
        <v>30</v>
      </c>
      <c r="E24" s="49" t="s">
        <v>31</v>
      </c>
      <c r="F24" s="50" t="s">
        <v>104</v>
      </c>
      <c r="G24" s="50"/>
      <c r="H24" s="51"/>
    </row>
    <row r="25" ht="15.75" spans="1:8">
      <c r="A25" s="14"/>
      <c r="B25" s="49"/>
      <c r="C25" s="49"/>
      <c r="D25" s="49"/>
      <c r="E25" s="49"/>
      <c r="F25" s="50" t="s">
        <v>70</v>
      </c>
      <c r="G25" s="50"/>
      <c r="H25" s="51"/>
    </row>
    <row r="26" ht="15.75" spans="1:8">
      <c r="A26" s="52" t="str">
        <f>(A8)</f>
        <v>ALTO EN SODIO</v>
      </c>
      <c r="B26" s="53">
        <f>(B8/C8)</f>
        <v>2.20149253731343</v>
      </c>
      <c r="C26" s="53">
        <f>(C8/D8)</f>
        <v>3.76404494382022</v>
      </c>
      <c r="D26" s="53">
        <f>((B8+C8)/D8)</f>
        <v>12.0505617977528</v>
      </c>
      <c r="E26" s="53">
        <f>(B8/D8)</f>
        <v>8.28651685393258</v>
      </c>
      <c r="F26" s="54">
        <f>(AA64)</f>
        <v>5.26216216216216</v>
      </c>
      <c r="G26" s="54"/>
      <c r="H26" s="51"/>
    </row>
    <row r="27" ht="15.75" spans="1:8">
      <c r="A27" s="55" t="str">
        <f t="shared" ref="A27:A35" si="0">(A9)</f>
        <v>BAJO EN CALCIO</v>
      </c>
      <c r="B27" s="56">
        <f t="shared" ref="B27:C35" si="1">(B9/C9)</f>
        <v>1.85231923601637</v>
      </c>
      <c r="C27" s="56">
        <f t="shared" si="1"/>
        <v>2.38956805215974</v>
      </c>
      <c r="D27" s="56">
        <f t="shared" ref="D27:D35" si="2">((B9+C9)/D9)</f>
        <v>6.8158109209454</v>
      </c>
      <c r="E27" s="56">
        <f t="shared" ref="E27:E35" si="3">(B9/D9)</f>
        <v>4.42624286878566</v>
      </c>
      <c r="F27" s="57">
        <f t="shared" ref="F27:F35" si="4">(AA65)</f>
        <v>7.77134108108108</v>
      </c>
      <c r="G27" s="57"/>
      <c r="H27" s="51"/>
    </row>
    <row r="28" ht="15.75" spans="1:8">
      <c r="A28" s="52" t="str">
        <f t="shared" si="0"/>
        <v>BAJO EN POTASIO</v>
      </c>
      <c r="B28" s="53">
        <f t="shared" si="1"/>
        <v>2.23978014428032</v>
      </c>
      <c r="C28" s="53">
        <f t="shared" si="1"/>
        <v>14.9282051282051</v>
      </c>
      <c r="D28" s="53">
        <f t="shared" si="2"/>
        <v>48.3641025641026</v>
      </c>
      <c r="E28" s="53">
        <f t="shared" si="3"/>
        <v>33.4358974358974</v>
      </c>
      <c r="F28" s="54">
        <f t="shared" si="4"/>
        <v>-0.155772972972975</v>
      </c>
      <c r="G28" s="54"/>
      <c r="H28" s="51"/>
    </row>
    <row r="29" ht="15.75" spans="1:8">
      <c r="A29" s="55" t="str">
        <f t="shared" si="0"/>
        <v>BAJO EN MAGNESIO</v>
      </c>
      <c r="B29" s="56">
        <f t="shared" si="1"/>
        <v>10.8928</v>
      </c>
      <c r="C29" s="56">
        <f t="shared" si="1"/>
        <v>0.263490725126476</v>
      </c>
      <c r="D29" s="56">
        <f t="shared" si="2"/>
        <v>3.13364249578415</v>
      </c>
      <c r="E29" s="56">
        <f t="shared" si="3"/>
        <v>2.87015177065767</v>
      </c>
      <c r="F29" s="57">
        <f t="shared" si="4"/>
        <v>-1.58478486486486</v>
      </c>
      <c r="G29" s="57"/>
      <c r="H29" s="51"/>
    </row>
    <row r="30" ht="15.75" spans="1:8">
      <c r="A30" s="52" t="str">
        <f t="shared" si="0"/>
        <v>ALTO EN CALCIO</v>
      </c>
      <c r="B30" s="53">
        <f t="shared" si="1"/>
        <v>8.25024437927664</v>
      </c>
      <c r="C30" s="53">
        <f t="shared" si="1"/>
        <v>2.34096109839817</v>
      </c>
      <c r="D30" s="53">
        <f t="shared" si="2"/>
        <v>21.6544622425629</v>
      </c>
      <c r="E30" s="53">
        <f t="shared" si="3"/>
        <v>19.3135011441648</v>
      </c>
      <c r="F30" s="54">
        <f t="shared" si="4"/>
        <v>-18.8756756756757</v>
      </c>
      <c r="G30" s="54"/>
      <c r="H30" s="51"/>
    </row>
    <row r="31" ht="15.75" spans="1:8">
      <c r="A31" s="55" t="str">
        <f t="shared" si="0"/>
        <v>SUELO ACIDO</v>
      </c>
      <c r="B31" s="56">
        <f t="shared" si="1"/>
        <v>1.54907975460123</v>
      </c>
      <c r="C31" s="56">
        <f t="shared" si="1"/>
        <v>2.91071428571429</v>
      </c>
      <c r="D31" s="56">
        <f t="shared" si="2"/>
        <v>7.41964285714286</v>
      </c>
      <c r="E31" s="56">
        <f t="shared" si="3"/>
        <v>4.50892857142857</v>
      </c>
      <c r="F31" s="57">
        <f t="shared" si="4"/>
        <v>2.01981081081081</v>
      </c>
      <c r="G31" s="57"/>
      <c r="H31" s="51"/>
    </row>
    <row r="32" ht="15.75" spans="1:8">
      <c r="A32" s="52">
        <f t="shared" si="0"/>
        <v>7</v>
      </c>
      <c r="B32" s="53" t="e">
        <f t="shared" si="1"/>
        <v>#DIV/0!</v>
      </c>
      <c r="C32" s="53" t="e">
        <f t="shared" si="1"/>
        <v>#DIV/0!</v>
      </c>
      <c r="D32" s="53" t="e">
        <f t="shared" si="2"/>
        <v>#DIV/0!</v>
      </c>
      <c r="E32" s="53" t="e">
        <f t="shared" si="3"/>
        <v>#DIV/0!</v>
      </c>
      <c r="F32" s="54">
        <f t="shared" si="4"/>
        <v>0</v>
      </c>
      <c r="G32" s="54"/>
      <c r="H32" s="51"/>
    </row>
    <row r="33" ht="15.75" spans="1:8">
      <c r="A33" s="55">
        <f t="shared" si="0"/>
        <v>8</v>
      </c>
      <c r="B33" s="56" t="e">
        <f t="shared" si="1"/>
        <v>#DIV/0!</v>
      </c>
      <c r="C33" s="56" t="e">
        <f t="shared" si="1"/>
        <v>#DIV/0!</v>
      </c>
      <c r="D33" s="56" t="e">
        <f t="shared" si="2"/>
        <v>#DIV/0!</v>
      </c>
      <c r="E33" s="56" t="e">
        <f t="shared" si="3"/>
        <v>#DIV/0!</v>
      </c>
      <c r="F33" s="57">
        <f t="shared" si="4"/>
        <v>0</v>
      </c>
      <c r="G33" s="57"/>
      <c r="H33" s="51"/>
    </row>
    <row r="34" ht="15.75" spans="1:8">
      <c r="A34" s="52">
        <f t="shared" si="0"/>
        <v>9</v>
      </c>
      <c r="B34" s="53" t="e">
        <f t="shared" si="1"/>
        <v>#DIV/0!</v>
      </c>
      <c r="C34" s="53" t="e">
        <f t="shared" si="1"/>
        <v>#DIV/0!</v>
      </c>
      <c r="D34" s="53" t="e">
        <f t="shared" si="2"/>
        <v>#DIV/0!</v>
      </c>
      <c r="E34" s="53" t="e">
        <f t="shared" si="3"/>
        <v>#DIV/0!</v>
      </c>
      <c r="F34" s="54">
        <f t="shared" si="4"/>
        <v>0</v>
      </c>
      <c r="G34" s="54"/>
      <c r="H34" s="51"/>
    </row>
    <row r="35" ht="15.75" spans="1:8">
      <c r="A35" s="55">
        <f t="shared" si="0"/>
        <v>10</v>
      </c>
      <c r="B35" s="56" t="e">
        <f t="shared" si="1"/>
        <v>#DIV/0!</v>
      </c>
      <c r="C35" s="56" t="e">
        <f t="shared" si="1"/>
        <v>#DIV/0!</v>
      </c>
      <c r="D35" s="56" t="e">
        <f t="shared" si="2"/>
        <v>#DIV/0!</v>
      </c>
      <c r="E35" s="56" t="e">
        <f t="shared" si="3"/>
        <v>#DIV/0!</v>
      </c>
      <c r="F35" s="57">
        <f t="shared" si="4"/>
        <v>0</v>
      </c>
      <c r="G35" s="57"/>
      <c r="H35" s="51"/>
    </row>
    <row r="36" ht="15.75" spans="1:8">
      <c r="A36" s="27" t="s">
        <v>21</v>
      </c>
      <c r="B36" s="29" t="s">
        <v>32</v>
      </c>
      <c r="C36" s="29" t="s">
        <v>33</v>
      </c>
      <c r="D36" s="29" t="s">
        <v>34</v>
      </c>
      <c r="E36" s="29" t="s">
        <v>35</v>
      </c>
      <c r="F36" s="58" t="s">
        <v>71</v>
      </c>
      <c r="G36" s="59"/>
      <c r="H36" s="51"/>
    </row>
    <row r="37" ht="15.75" spans="1:8">
      <c r="A37" s="31"/>
      <c r="B37" s="33"/>
      <c r="C37" s="33"/>
      <c r="D37" s="33"/>
      <c r="E37" s="33"/>
      <c r="F37" s="58" t="s">
        <v>59</v>
      </c>
      <c r="G37" s="60"/>
      <c r="H37" s="61"/>
    </row>
    <row r="57" s="1" customFormat="1"/>
    <row r="58" s="1" customFormat="1" spans="1:26">
      <c r="A58" s="62" t="s">
        <v>60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70"/>
      <c r="N58" s="70"/>
      <c r="O58" s="70"/>
      <c r="P58" s="70"/>
      <c r="U58" s="76"/>
      <c r="V58" s="70"/>
      <c r="W58" s="70"/>
      <c r="X58" s="70"/>
      <c r="Y58" s="70"/>
      <c r="Z58" s="70"/>
    </row>
    <row r="59" s="1" customFormat="1" spans="1:26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70"/>
      <c r="N59" s="70"/>
      <c r="O59" s="70"/>
      <c r="P59" s="70"/>
      <c r="U59" s="76"/>
      <c r="V59" s="70"/>
      <c r="W59" s="70"/>
      <c r="X59" s="70"/>
      <c r="Y59" s="70"/>
      <c r="Z59" s="70"/>
    </row>
    <row r="60" s="1" customFormat="1" spans="1:26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70"/>
      <c r="N60" s="70"/>
      <c r="O60" s="70"/>
      <c r="P60" s="70"/>
      <c r="U60" s="76"/>
      <c r="V60" s="70"/>
      <c r="W60" s="70"/>
      <c r="X60" s="70"/>
      <c r="Y60" s="70"/>
      <c r="Z60" s="70"/>
    </row>
    <row r="61" s="1" customFormat="1" ht="15.75" spans="1:27">
      <c r="A61" s="63" t="s">
        <v>47</v>
      </c>
      <c r="B61" s="64" t="s">
        <v>5</v>
      </c>
      <c r="C61" s="64"/>
      <c r="D61" s="64"/>
      <c r="E61" s="64"/>
      <c r="F61" s="64"/>
      <c r="G61" s="64"/>
      <c r="H61" s="65" t="s">
        <v>6</v>
      </c>
      <c r="I61" s="63"/>
      <c r="J61" s="63"/>
      <c r="K61" s="63" t="s">
        <v>72</v>
      </c>
      <c r="L61" s="63"/>
      <c r="M61" s="70"/>
      <c r="N61" s="70"/>
      <c r="O61" s="63"/>
      <c r="P61" s="63"/>
      <c r="Q61" s="63"/>
      <c r="R61" s="63"/>
      <c r="S61" s="70"/>
      <c r="T61" s="70"/>
      <c r="U61" s="63"/>
      <c r="V61" s="63"/>
      <c r="W61" s="63"/>
      <c r="X61" s="63"/>
      <c r="Y61" s="70"/>
      <c r="Z61" s="70"/>
      <c r="AA61" s="63" t="s">
        <v>105</v>
      </c>
    </row>
    <row r="62" s="1" customFormat="1" ht="15.75" spans="1:27">
      <c r="A62" s="63"/>
      <c r="B62" s="64" t="s">
        <v>8</v>
      </c>
      <c r="C62" s="64" t="s">
        <v>9</v>
      </c>
      <c r="D62" s="64" t="s">
        <v>10</v>
      </c>
      <c r="E62" s="64" t="s">
        <v>11</v>
      </c>
      <c r="F62" s="66" t="s">
        <v>12</v>
      </c>
      <c r="G62" s="66" t="s">
        <v>13</v>
      </c>
      <c r="H62" s="65" t="s">
        <v>48</v>
      </c>
      <c r="I62" s="71" t="s">
        <v>8</v>
      </c>
      <c r="J62" s="71" t="s">
        <v>9</v>
      </c>
      <c r="K62" s="71" t="s">
        <v>63</v>
      </c>
      <c r="L62" s="71" t="s">
        <v>11</v>
      </c>
      <c r="M62" s="72" t="s">
        <v>12</v>
      </c>
      <c r="N62" s="72" t="s">
        <v>13</v>
      </c>
      <c r="O62" s="71" t="s">
        <v>8</v>
      </c>
      <c r="P62" s="71" t="s">
        <v>9</v>
      </c>
      <c r="Q62" s="71" t="s">
        <v>63</v>
      </c>
      <c r="R62" s="71" t="s">
        <v>11</v>
      </c>
      <c r="S62" s="72" t="s">
        <v>12</v>
      </c>
      <c r="T62" s="72" t="s">
        <v>13</v>
      </c>
      <c r="U62" s="71" t="s">
        <v>8</v>
      </c>
      <c r="V62" s="71" t="s">
        <v>9</v>
      </c>
      <c r="W62" s="71" t="s">
        <v>63</v>
      </c>
      <c r="X62" s="71" t="s">
        <v>11</v>
      </c>
      <c r="Y62" s="72" t="s">
        <v>12</v>
      </c>
      <c r="Z62" s="72" t="s">
        <v>13</v>
      </c>
      <c r="AA62" s="63"/>
    </row>
    <row r="63" s="1" customFormat="1" ht="15.75" spans="1:27">
      <c r="A63" s="63"/>
      <c r="B63" s="67"/>
      <c r="C63" s="64"/>
      <c r="D63" s="64"/>
      <c r="E63" s="64"/>
      <c r="F63" s="68"/>
      <c r="G63" s="68"/>
      <c r="H63" s="68"/>
      <c r="I63" s="63" t="s">
        <v>22</v>
      </c>
      <c r="J63" s="73" t="s">
        <v>23</v>
      </c>
      <c r="K63" s="73" t="s">
        <v>24</v>
      </c>
      <c r="L63" s="73" t="s">
        <v>25</v>
      </c>
      <c r="M63" s="74" t="s">
        <v>25</v>
      </c>
      <c r="N63" s="74" t="s">
        <v>74</v>
      </c>
      <c r="O63" s="63" t="s">
        <v>14</v>
      </c>
      <c r="P63" s="63"/>
      <c r="Q63" s="63"/>
      <c r="R63" s="63"/>
      <c r="S63" s="63"/>
      <c r="T63" s="63"/>
      <c r="U63" s="63" t="s">
        <v>64</v>
      </c>
      <c r="V63" s="63"/>
      <c r="W63" s="63"/>
      <c r="X63" s="63"/>
      <c r="Y63" s="63"/>
      <c r="Z63" s="63"/>
      <c r="AA63" s="63" t="s">
        <v>75</v>
      </c>
    </row>
    <row r="64" s="1" customFormat="1" ht="15.75" spans="1:27">
      <c r="A64" s="41" t="str">
        <f t="shared" ref="A64:G72" si="5">(A8)</f>
        <v>ALTO EN SODIO</v>
      </c>
      <c r="B64" s="69">
        <f t="shared" si="5"/>
        <v>59</v>
      </c>
      <c r="C64" s="69">
        <f t="shared" si="5"/>
        <v>26.8</v>
      </c>
      <c r="D64" s="69">
        <f t="shared" si="5"/>
        <v>7.12</v>
      </c>
      <c r="E64" s="69">
        <f t="shared" si="5"/>
        <v>6.98</v>
      </c>
      <c r="F64" s="69">
        <f t="shared" si="5"/>
        <v>0</v>
      </c>
      <c r="G64" s="69">
        <f t="shared" si="5"/>
        <v>0</v>
      </c>
      <c r="H64" s="63">
        <f t="shared" ref="H64:H73" si="6">(H8*1)</f>
        <v>29.5</v>
      </c>
      <c r="I64" s="69">
        <f>(E21-B64)</f>
        <v>11</v>
      </c>
      <c r="J64" s="69">
        <f>(10-C64)</f>
        <v>-16.8</v>
      </c>
      <c r="K64" s="69">
        <f>(5-D64)</f>
        <v>-2.12</v>
      </c>
      <c r="L64" s="69">
        <f>(5-E64)</f>
        <v>-1.98</v>
      </c>
      <c r="M64" s="69">
        <f>(0-G64)</f>
        <v>0</v>
      </c>
      <c r="N64" s="69">
        <f>(G64-1)</f>
        <v>-1</v>
      </c>
      <c r="O64" s="75">
        <f>((H64*I64)/100)</f>
        <v>3.245</v>
      </c>
      <c r="P64" s="75">
        <f>((H64*J64)/100)</f>
        <v>-4.956</v>
      </c>
      <c r="Q64" s="75">
        <f>((K64*H64)/100)</f>
        <v>-0.6254</v>
      </c>
      <c r="R64" s="75">
        <f>((H64*L64)/100)</f>
        <v>-0.5841</v>
      </c>
      <c r="S64" s="75">
        <f>((K64*M64)/100)</f>
        <v>0</v>
      </c>
      <c r="T64" s="75">
        <f>((N64*H64)/100)</f>
        <v>-0.295</v>
      </c>
      <c r="U64" s="64">
        <f t="shared" ref="U64:U73" si="7">((O64*10*20)*3)</f>
        <v>1947</v>
      </c>
      <c r="V64" s="64">
        <f>((P64*120)*3)</f>
        <v>-1784.16</v>
      </c>
      <c r="W64" s="64">
        <f t="shared" ref="W64:W73" si="8">((Q64*39*10)*3)</f>
        <v>-731.718</v>
      </c>
      <c r="X64" s="64">
        <f>((R64*23*10)*-3)</f>
        <v>403.029</v>
      </c>
      <c r="Y64" s="63">
        <f t="shared" ref="Y64:Z73" si="9">((S64*1*10)*3)</f>
        <v>0</v>
      </c>
      <c r="Z64" s="63">
        <f>(((T64*200*3)))</f>
        <v>-177</v>
      </c>
      <c r="AA64" s="69">
        <f>((U64/37)*100)/1000</f>
        <v>5.26216216216216</v>
      </c>
    </row>
    <row r="65" s="1" customFormat="1" ht="15.75" spans="1:27">
      <c r="A65" s="41" t="str">
        <f t="shared" si="5"/>
        <v>BAJO EN CALCIO</v>
      </c>
      <c r="B65" s="69">
        <f t="shared" si="5"/>
        <v>54.31</v>
      </c>
      <c r="C65" s="69">
        <f t="shared" si="5"/>
        <v>29.32</v>
      </c>
      <c r="D65" s="69">
        <f t="shared" si="5"/>
        <v>12.27</v>
      </c>
      <c r="E65" s="69">
        <f t="shared" si="5"/>
        <v>4.1</v>
      </c>
      <c r="F65" s="69">
        <f t="shared" si="5"/>
        <v>0</v>
      </c>
      <c r="G65" s="69">
        <f t="shared" si="5"/>
        <v>0</v>
      </c>
      <c r="H65" s="63">
        <f t="shared" si="6"/>
        <v>44.83</v>
      </c>
      <c r="I65" s="69">
        <f t="shared" ref="I65:I73" si="10">(65-B65)</f>
        <v>10.69</v>
      </c>
      <c r="J65" s="69">
        <f t="shared" ref="J65:J73" si="11">(10-C65)</f>
        <v>-19.32</v>
      </c>
      <c r="K65" s="69">
        <f t="shared" ref="K65:K73" si="12">(5-D65)</f>
        <v>-7.27</v>
      </c>
      <c r="L65" s="69">
        <f t="shared" ref="L65:L73" si="13">(0-E65)</f>
        <v>-4.1</v>
      </c>
      <c r="M65" s="69">
        <f t="shared" ref="M65:N73" si="14">(0-G65)</f>
        <v>0</v>
      </c>
      <c r="N65" s="69">
        <f t="shared" si="14"/>
        <v>-44.83</v>
      </c>
      <c r="O65" s="75">
        <f t="shared" ref="O65:O73" si="15">((I65*H65)/100)</f>
        <v>4.792327</v>
      </c>
      <c r="P65" s="75">
        <f t="shared" ref="P65:P73" si="16">((J65*H65)/100)</f>
        <v>-8.661156</v>
      </c>
      <c r="Q65" s="75">
        <f t="shared" ref="Q65:T73" si="17">((K65*H65)/100)</f>
        <v>-3.259141</v>
      </c>
      <c r="R65" s="75">
        <f t="shared" si="17"/>
        <v>-0.43829</v>
      </c>
      <c r="S65" s="75">
        <f t="shared" si="17"/>
        <v>0</v>
      </c>
      <c r="T65" s="75">
        <f t="shared" si="17"/>
        <v>3.259141</v>
      </c>
      <c r="U65" s="64">
        <f t="shared" si="7"/>
        <v>2875.3962</v>
      </c>
      <c r="V65" s="63">
        <f t="shared" ref="V65:V73" si="18">((P65*12*10)*3)</f>
        <v>-3118.01616</v>
      </c>
      <c r="W65" s="64">
        <f t="shared" si="8"/>
        <v>-3813.19497</v>
      </c>
      <c r="X65" s="63">
        <f t="shared" ref="X65:X73" si="19">((R65*23*10)*3)</f>
        <v>-302.4201</v>
      </c>
      <c r="Y65" s="63">
        <f t="shared" si="9"/>
        <v>0</v>
      </c>
      <c r="Z65" s="63">
        <f t="shared" si="9"/>
        <v>97.77423</v>
      </c>
      <c r="AA65" s="69">
        <f t="shared" ref="AA65:AA73" si="20">((U65/37)*100)/1000</f>
        <v>7.77134108108108</v>
      </c>
    </row>
    <row r="66" s="1" customFormat="1" ht="15.75" spans="1:27">
      <c r="A66" s="41" t="str">
        <f t="shared" si="5"/>
        <v>BAJO EN POTASIO</v>
      </c>
      <c r="B66" s="69">
        <f t="shared" si="5"/>
        <v>65.2</v>
      </c>
      <c r="C66" s="69">
        <f t="shared" si="5"/>
        <v>29.11</v>
      </c>
      <c r="D66" s="69">
        <f t="shared" si="5"/>
        <v>1.95</v>
      </c>
      <c r="E66" s="69">
        <f t="shared" si="5"/>
        <v>3.74</v>
      </c>
      <c r="F66" s="69">
        <f t="shared" si="5"/>
        <v>0</v>
      </c>
      <c r="G66" s="69">
        <f t="shared" si="5"/>
        <v>0</v>
      </c>
      <c r="H66" s="63">
        <f t="shared" si="6"/>
        <v>48.03</v>
      </c>
      <c r="I66" s="69">
        <f t="shared" si="10"/>
        <v>-0.200000000000003</v>
      </c>
      <c r="J66" s="69">
        <f t="shared" si="11"/>
        <v>-19.11</v>
      </c>
      <c r="K66" s="69">
        <f t="shared" si="12"/>
        <v>3.05</v>
      </c>
      <c r="L66" s="69">
        <f t="shared" si="13"/>
        <v>-3.74</v>
      </c>
      <c r="M66" s="69">
        <f t="shared" si="14"/>
        <v>0</v>
      </c>
      <c r="N66" s="69">
        <f t="shared" si="14"/>
        <v>-48.03</v>
      </c>
      <c r="O66" s="75">
        <f t="shared" si="15"/>
        <v>-0.0960600000000014</v>
      </c>
      <c r="P66" s="75">
        <f t="shared" si="16"/>
        <v>-9.178533</v>
      </c>
      <c r="Q66" s="75">
        <f t="shared" si="17"/>
        <v>1.464915</v>
      </c>
      <c r="R66" s="75">
        <f t="shared" si="17"/>
        <v>0.00748000000000011</v>
      </c>
      <c r="S66" s="75">
        <f t="shared" si="17"/>
        <v>0</v>
      </c>
      <c r="T66" s="75">
        <f t="shared" si="17"/>
        <v>-1.464915</v>
      </c>
      <c r="U66" s="64">
        <f t="shared" si="7"/>
        <v>-57.6360000000008</v>
      </c>
      <c r="V66" s="63">
        <f t="shared" si="18"/>
        <v>-3304.27188</v>
      </c>
      <c r="W66" s="64">
        <f t="shared" si="8"/>
        <v>1713.95055</v>
      </c>
      <c r="X66" s="63">
        <f t="shared" si="19"/>
        <v>5.16120000000007</v>
      </c>
      <c r="Y66" s="63">
        <f t="shared" si="9"/>
        <v>0</v>
      </c>
      <c r="Z66" s="63">
        <f t="shared" si="9"/>
        <v>-43.94745</v>
      </c>
      <c r="AA66" s="69">
        <f t="shared" si="20"/>
        <v>-0.155772972972975</v>
      </c>
    </row>
    <row r="67" s="1" customFormat="1" ht="15.75" spans="1:27">
      <c r="A67" s="41" t="str">
        <f t="shared" si="5"/>
        <v>BAJO EN MAGNESIO</v>
      </c>
      <c r="B67" s="69">
        <f t="shared" si="5"/>
        <v>68.08</v>
      </c>
      <c r="C67" s="69">
        <f t="shared" si="5"/>
        <v>6.25</v>
      </c>
      <c r="D67" s="69">
        <f t="shared" si="5"/>
        <v>23.72</v>
      </c>
      <c r="E67" s="69">
        <f t="shared" si="5"/>
        <v>1.96</v>
      </c>
      <c r="F67" s="69">
        <f t="shared" si="5"/>
        <v>0</v>
      </c>
      <c r="G67" s="69">
        <f t="shared" si="5"/>
        <v>0</v>
      </c>
      <c r="H67" s="63">
        <f t="shared" si="6"/>
        <v>31.73</v>
      </c>
      <c r="I67" s="69">
        <f t="shared" si="10"/>
        <v>-3.08</v>
      </c>
      <c r="J67" s="69">
        <f t="shared" si="11"/>
        <v>3.75</v>
      </c>
      <c r="K67" s="69">
        <f t="shared" si="12"/>
        <v>-18.72</v>
      </c>
      <c r="L67" s="69">
        <f t="shared" si="13"/>
        <v>-1.96</v>
      </c>
      <c r="M67" s="69">
        <f t="shared" si="14"/>
        <v>0</v>
      </c>
      <c r="N67" s="69">
        <f t="shared" si="14"/>
        <v>-31.73</v>
      </c>
      <c r="O67" s="75">
        <f t="shared" si="15"/>
        <v>-0.977283999999999</v>
      </c>
      <c r="P67" s="75">
        <f t="shared" si="16"/>
        <v>1.189875</v>
      </c>
      <c r="Q67" s="75">
        <f t="shared" si="17"/>
        <v>-5.939856</v>
      </c>
      <c r="R67" s="75">
        <f t="shared" si="17"/>
        <v>0.060368</v>
      </c>
      <c r="S67" s="75">
        <f t="shared" si="17"/>
        <v>0</v>
      </c>
      <c r="T67" s="75">
        <f t="shared" si="17"/>
        <v>5.939856</v>
      </c>
      <c r="U67" s="64">
        <f t="shared" si="7"/>
        <v>-586.3704</v>
      </c>
      <c r="V67" s="63">
        <f t="shared" si="18"/>
        <v>428.355</v>
      </c>
      <c r="W67" s="64">
        <f t="shared" si="8"/>
        <v>-6949.63152</v>
      </c>
      <c r="X67" s="63">
        <f t="shared" si="19"/>
        <v>41.65392</v>
      </c>
      <c r="Y67" s="63">
        <f t="shared" si="9"/>
        <v>0</v>
      </c>
      <c r="Z67" s="63">
        <f t="shared" si="9"/>
        <v>178.19568</v>
      </c>
      <c r="AA67" s="69">
        <f t="shared" si="20"/>
        <v>-1.58478486486486</v>
      </c>
    </row>
    <row r="68" s="1" customFormat="1" ht="15.75" spans="1:27">
      <c r="A68" s="41" t="str">
        <f t="shared" si="5"/>
        <v>ALTO EN CALCIO</v>
      </c>
      <c r="B68" s="69">
        <f t="shared" si="5"/>
        <v>84.4</v>
      </c>
      <c r="C68" s="69">
        <f t="shared" si="5"/>
        <v>10.23</v>
      </c>
      <c r="D68" s="69">
        <f t="shared" si="5"/>
        <v>4.37</v>
      </c>
      <c r="E68" s="69">
        <f t="shared" si="5"/>
        <v>1</v>
      </c>
      <c r="F68" s="69">
        <f t="shared" si="5"/>
        <v>0</v>
      </c>
      <c r="G68" s="69">
        <f t="shared" si="5"/>
        <v>0</v>
      </c>
      <c r="H68" s="63">
        <f t="shared" si="6"/>
        <v>60</v>
      </c>
      <c r="I68" s="69">
        <f t="shared" si="10"/>
        <v>-19.4</v>
      </c>
      <c r="J68" s="69">
        <f t="shared" si="11"/>
        <v>-0.23</v>
      </c>
      <c r="K68" s="69">
        <f t="shared" si="12"/>
        <v>0.63</v>
      </c>
      <c r="L68" s="69">
        <f t="shared" si="13"/>
        <v>-1</v>
      </c>
      <c r="M68" s="69">
        <f t="shared" si="14"/>
        <v>0</v>
      </c>
      <c r="N68" s="69">
        <f t="shared" si="14"/>
        <v>-60</v>
      </c>
      <c r="O68" s="75">
        <f t="shared" si="15"/>
        <v>-11.64</v>
      </c>
      <c r="P68" s="75">
        <f t="shared" si="16"/>
        <v>-0.138</v>
      </c>
      <c r="Q68" s="75">
        <f t="shared" si="17"/>
        <v>0.378</v>
      </c>
      <c r="R68" s="75">
        <f t="shared" si="17"/>
        <v>0.194</v>
      </c>
      <c r="S68" s="75">
        <f t="shared" si="17"/>
        <v>0</v>
      </c>
      <c r="T68" s="75">
        <f t="shared" si="17"/>
        <v>-0.378</v>
      </c>
      <c r="U68" s="64">
        <f t="shared" si="7"/>
        <v>-6984</v>
      </c>
      <c r="V68" s="63">
        <f t="shared" si="18"/>
        <v>-49.6800000000001</v>
      </c>
      <c r="W68" s="64">
        <f t="shared" si="8"/>
        <v>442.26</v>
      </c>
      <c r="X68" s="63">
        <f t="shared" si="19"/>
        <v>133.86</v>
      </c>
      <c r="Y68" s="63">
        <f t="shared" si="9"/>
        <v>0</v>
      </c>
      <c r="Z68" s="63">
        <f t="shared" si="9"/>
        <v>-11.34</v>
      </c>
      <c r="AA68" s="69">
        <f t="shared" si="20"/>
        <v>-18.8756756756757</v>
      </c>
    </row>
    <row r="69" s="1" customFormat="1" ht="15.75" spans="1:27">
      <c r="A69" s="41" t="str">
        <f t="shared" si="5"/>
        <v>SUELO ACIDO</v>
      </c>
      <c r="B69" s="69">
        <f t="shared" si="5"/>
        <v>50.5</v>
      </c>
      <c r="C69" s="69">
        <f t="shared" si="5"/>
        <v>32.6</v>
      </c>
      <c r="D69" s="69">
        <f t="shared" si="5"/>
        <v>11.2</v>
      </c>
      <c r="E69" s="69">
        <f t="shared" si="5"/>
        <v>1.28</v>
      </c>
      <c r="F69" s="69">
        <f t="shared" si="5"/>
        <v>2.79</v>
      </c>
      <c r="G69" s="69">
        <f t="shared" si="5"/>
        <v>1.63</v>
      </c>
      <c r="H69" s="63">
        <f t="shared" si="6"/>
        <v>8.59</v>
      </c>
      <c r="I69" s="69">
        <f t="shared" si="10"/>
        <v>14.5</v>
      </c>
      <c r="J69" s="69">
        <f t="shared" si="11"/>
        <v>-22.6</v>
      </c>
      <c r="K69" s="69">
        <f t="shared" si="12"/>
        <v>-6.2</v>
      </c>
      <c r="L69" s="69">
        <f t="shared" si="13"/>
        <v>-1.28</v>
      </c>
      <c r="M69" s="69">
        <f t="shared" si="14"/>
        <v>-1.63</v>
      </c>
      <c r="N69" s="69">
        <f t="shared" si="14"/>
        <v>-8.59</v>
      </c>
      <c r="O69" s="75">
        <f t="shared" si="15"/>
        <v>1.24555</v>
      </c>
      <c r="P69" s="75">
        <f t="shared" si="16"/>
        <v>-1.94134</v>
      </c>
      <c r="Q69" s="75">
        <f t="shared" si="17"/>
        <v>-0.53258</v>
      </c>
      <c r="R69" s="75">
        <f t="shared" si="17"/>
        <v>-0.1856</v>
      </c>
      <c r="S69" s="75">
        <f t="shared" si="17"/>
        <v>0.36838</v>
      </c>
      <c r="T69" s="75">
        <f t="shared" si="17"/>
        <v>0.53258</v>
      </c>
      <c r="U69" s="64">
        <f t="shared" si="7"/>
        <v>747.33</v>
      </c>
      <c r="V69" s="63">
        <f t="shared" si="18"/>
        <v>-698.8824</v>
      </c>
      <c r="W69" s="64">
        <f t="shared" si="8"/>
        <v>-623.1186</v>
      </c>
      <c r="X69" s="63">
        <f t="shared" si="19"/>
        <v>-128.064</v>
      </c>
      <c r="Y69" s="63">
        <f t="shared" si="9"/>
        <v>11.0514</v>
      </c>
      <c r="Z69" s="63">
        <f t="shared" si="9"/>
        <v>15.9774</v>
      </c>
      <c r="AA69" s="69">
        <f t="shared" si="20"/>
        <v>2.01981081081081</v>
      </c>
    </row>
    <row r="70" s="1" customFormat="1" ht="15.75" spans="1:27">
      <c r="A70" s="41">
        <f t="shared" si="5"/>
        <v>7</v>
      </c>
      <c r="B70" s="69">
        <f t="shared" si="5"/>
        <v>0</v>
      </c>
      <c r="C70" s="69">
        <f t="shared" si="5"/>
        <v>0</v>
      </c>
      <c r="D70" s="69">
        <f t="shared" si="5"/>
        <v>0</v>
      </c>
      <c r="E70" s="69">
        <f t="shared" si="5"/>
        <v>0</v>
      </c>
      <c r="F70" s="69">
        <f t="shared" si="5"/>
        <v>0</v>
      </c>
      <c r="G70" s="69">
        <f t="shared" si="5"/>
        <v>0</v>
      </c>
      <c r="H70" s="63">
        <f t="shared" si="6"/>
        <v>0</v>
      </c>
      <c r="I70" s="69">
        <f t="shared" si="10"/>
        <v>65</v>
      </c>
      <c r="J70" s="69">
        <f t="shared" si="11"/>
        <v>10</v>
      </c>
      <c r="K70" s="69">
        <f t="shared" si="12"/>
        <v>5</v>
      </c>
      <c r="L70" s="69">
        <f t="shared" si="13"/>
        <v>0</v>
      </c>
      <c r="M70" s="69">
        <f t="shared" si="14"/>
        <v>0</v>
      </c>
      <c r="N70" s="69">
        <f t="shared" si="14"/>
        <v>0</v>
      </c>
      <c r="O70" s="75">
        <f t="shared" si="15"/>
        <v>0</v>
      </c>
      <c r="P70" s="75">
        <f t="shared" si="16"/>
        <v>0</v>
      </c>
      <c r="Q70" s="75">
        <f t="shared" si="17"/>
        <v>0</v>
      </c>
      <c r="R70" s="75">
        <f t="shared" si="17"/>
        <v>0</v>
      </c>
      <c r="S70" s="75">
        <f t="shared" si="17"/>
        <v>0</v>
      </c>
      <c r="T70" s="75">
        <f t="shared" si="17"/>
        <v>0</v>
      </c>
      <c r="U70" s="64">
        <f t="shared" si="7"/>
        <v>0</v>
      </c>
      <c r="V70" s="63">
        <f t="shared" si="18"/>
        <v>0</v>
      </c>
      <c r="W70" s="64">
        <f t="shared" si="8"/>
        <v>0</v>
      </c>
      <c r="X70" s="63">
        <f t="shared" si="19"/>
        <v>0</v>
      </c>
      <c r="Y70" s="63">
        <f t="shared" si="9"/>
        <v>0</v>
      </c>
      <c r="Z70" s="63">
        <f t="shared" si="9"/>
        <v>0</v>
      </c>
      <c r="AA70" s="69">
        <f t="shared" si="20"/>
        <v>0</v>
      </c>
    </row>
    <row r="71" s="1" customFormat="1" ht="15.75" spans="1:27">
      <c r="A71" s="41">
        <f t="shared" si="5"/>
        <v>8</v>
      </c>
      <c r="B71" s="69">
        <f t="shared" si="5"/>
        <v>0</v>
      </c>
      <c r="C71" s="69">
        <f t="shared" si="5"/>
        <v>0</v>
      </c>
      <c r="D71" s="69">
        <f t="shared" si="5"/>
        <v>0</v>
      </c>
      <c r="E71" s="69">
        <f t="shared" si="5"/>
        <v>0</v>
      </c>
      <c r="F71" s="69">
        <f t="shared" si="5"/>
        <v>0</v>
      </c>
      <c r="G71" s="69">
        <f t="shared" si="5"/>
        <v>0</v>
      </c>
      <c r="H71" s="63">
        <f t="shared" si="6"/>
        <v>0</v>
      </c>
      <c r="I71" s="69">
        <f t="shared" si="10"/>
        <v>65</v>
      </c>
      <c r="J71" s="69">
        <f t="shared" si="11"/>
        <v>10</v>
      </c>
      <c r="K71" s="69">
        <f t="shared" si="12"/>
        <v>5</v>
      </c>
      <c r="L71" s="69">
        <f t="shared" si="13"/>
        <v>0</v>
      </c>
      <c r="M71" s="69">
        <f t="shared" si="14"/>
        <v>0</v>
      </c>
      <c r="N71" s="69">
        <f t="shared" si="14"/>
        <v>0</v>
      </c>
      <c r="O71" s="75">
        <f t="shared" si="15"/>
        <v>0</v>
      </c>
      <c r="P71" s="75">
        <f t="shared" si="16"/>
        <v>0</v>
      </c>
      <c r="Q71" s="75">
        <f t="shared" si="17"/>
        <v>0</v>
      </c>
      <c r="R71" s="75">
        <f t="shared" si="17"/>
        <v>0</v>
      </c>
      <c r="S71" s="75">
        <f t="shared" si="17"/>
        <v>0</v>
      </c>
      <c r="T71" s="75">
        <f t="shared" si="17"/>
        <v>0</v>
      </c>
      <c r="U71" s="64">
        <f t="shared" si="7"/>
        <v>0</v>
      </c>
      <c r="V71" s="63">
        <f t="shared" si="18"/>
        <v>0</v>
      </c>
      <c r="W71" s="64">
        <f t="shared" si="8"/>
        <v>0</v>
      </c>
      <c r="X71" s="63">
        <f t="shared" si="19"/>
        <v>0</v>
      </c>
      <c r="Y71" s="63">
        <f t="shared" si="9"/>
        <v>0</v>
      </c>
      <c r="Z71" s="63">
        <f t="shared" si="9"/>
        <v>0</v>
      </c>
      <c r="AA71" s="69">
        <f t="shared" si="20"/>
        <v>0</v>
      </c>
    </row>
    <row r="72" s="1" customFormat="1" ht="15.75" spans="1:27">
      <c r="A72" s="41">
        <f t="shared" si="5"/>
        <v>9</v>
      </c>
      <c r="B72" s="69">
        <f t="shared" si="5"/>
        <v>0</v>
      </c>
      <c r="C72" s="69">
        <f t="shared" si="5"/>
        <v>0</v>
      </c>
      <c r="D72" s="69">
        <f t="shared" si="5"/>
        <v>0</v>
      </c>
      <c r="E72" s="69">
        <f t="shared" si="5"/>
        <v>0</v>
      </c>
      <c r="F72" s="69">
        <f t="shared" si="5"/>
        <v>0</v>
      </c>
      <c r="G72" s="69">
        <f t="shared" si="5"/>
        <v>0</v>
      </c>
      <c r="H72" s="63">
        <f t="shared" si="6"/>
        <v>0</v>
      </c>
      <c r="I72" s="69">
        <f t="shared" si="10"/>
        <v>65</v>
      </c>
      <c r="J72" s="69">
        <f t="shared" si="11"/>
        <v>10</v>
      </c>
      <c r="K72" s="69">
        <f t="shared" si="12"/>
        <v>5</v>
      </c>
      <c r="L72" s="69">
        <f t="shared" si="13"/>
        <v>0</v>
      </c>
      <c r="M72" s="69">
        <f t="shared" si="14"/>
        <v>0</v>
      </c>
      <c r="N72" s="69">
        <f t="shared" si="14"/>
        <v>0</v>
      </c>
      <c r="O72" s="75">
        <f t="shared" si="15"/>
        <v>0</v>
      </c>
      <c r="P72" s="75">
        <f t="shared" si="16"/>
        <v>0</v>
      </c>
      <c r="Q72" s="75">
        <f t="shared" si="17"/>
        <v>0</v>
      </c>
      <c r="R72" s="75">
        <f t="shared" si="17"/>
        <v>0</v>
      </c>
      <c r="S72" s="75">
        <f t="shared" si="17"/>
        <v>0</v>
      </c>
      <c r="T72" s="75">
        <f t="shared" si="17"/>
        <v>0</v>
      </c>
      <c r="U72" s="64">
        <f t="shared" si="7"/>
        <v>0</v>
      </c>
      <c r="V72" s="63">
        <f t="shared" si="18"/>
        <v>0</v>
      </c>
      <c r="W72" s="64">
        <f t="shared" si="8"/>
        <v>0</v>
      </c>
      <c r="X72" s="63">
        <f t="shared" si="19"/>
        <v>0</v>
      </c>
      <c r="Y72" s="63">
        <f t="shared" si="9"/>
        <v>0</v>
      </c>
      <c r="Z72" s="63">
        <f t="shared" si="9"/>
        <v>0</v>
      </c>
      <c r="AA72" s="69">
        <f t="shared" si="20"/>
        <v>0</v>
      </c>
    </row>
    <row r="73" s="1" customFormat="1" ht="15.75" spans="1:27">
      <c r="A73" s="41">
        <f>(A17)</f>
        <v>10</v>
      </c>
      <c r="B73" s="69">
        <f>(B17)</f>
        <v>0</v>
      </c>
      <c r="C73" s="69">
        <f>(C17)</f>
        <v>0</v>
      </c>
      <c r="D73" s="69">
        <f>(D17)</f>
        <v>0</v>
      </c>
      <c r="E73" s="69">
        <f>(E17)</f>
        <v>0</v>
      </c>
      <c r="F73" s="69">
        <v>0</v>
      </c>
      <c r="G73" s="69">
        <v>0</v>
      </c>
      <c r="H73" s="63">
        <f t="shared" si="6"/>
        <v>0</v>
      </c>
      <c r="I73" s="69">
        <f t="shared" si="10"/>
        <v>65</v>
      </c>
      <c r="J73" s="69">
        <f t="shared" si="11"/>
        <v>10</v>
      </c>
      <c r="K73" s="69">
        <f t="shared" si="12"/>
        <v>5</v>
      </c>
      <c r="L73" s="69">
        <f t="shared" si="13"/>
        <v>0</v>
      </c>
      <c r="M73" s="69">
        <f t="shared" si="14"/>
        <v>0</v>
      </c>
      <c r="N73" s="69">
        <f t="shared" si="14"/>
        <v>0</v>
      </c>
      <c r="O73" s="75">
        <f t="shared" si="15"/>
        <v>0</v>
      </c>
      <c r="P73" s="75">
        <f t="shared" si="16"/>
        <v>0</v>
      </c>
      <c r="Q73" s="75">
        <f t="shared" si="17"/>
        <v>0</v>
      </c>
      <c r="R73" s="75">
        <f t="shared" si="17"/>
        <v>0</v>
      </c>
      <c r="S73" s="75">
        <f t="shared" si="17"/>
        <v>0</v>
      </c>
      <c r="T73" s="75">
        <f t="shared" si="17"/>
        <v>0</v>
      </c>
      <c r="U73" s="64">
        <f t="shared" si="7"/>
        <v>0</v>
      </c>
      <c r="V73" s="63">
        <f t="shared" si="18"/>
        <v>0</v>
      </c>
      <c r="W73" s="64">
        <f t="shared" si="8"/>
        <v>0</v>
      </c>
      <c r="X73" s="63">
        <f t="shared" si="19"/>
        <v>0</v>
      </c>
      <c r="Y73" s="63">
        <f t="shared" si="9"/>
        <v>0</v>
      </c>
      <c r="Z73" s="63">
        <f t="shared" si="9"/>
        <v>0</v>
      </c>
      <c r="AA73" s="69">
        <f t="shared" si="20"/>
        <v>0</v>
      </c>
    </row>
    <row r="74" s="1" customFormat="1"/>
    <row r="75" s="1" customFormat="1"/>
    <row r="76" s="1" customFormat="1"/>
    <row r="77" s="1" customFormat="1"/>
  </sheetData>
  <mergeCells count="40">
    <mergeCell ref="A2:H2"/>
    <mergeCell ref="A3:H3"/>
    <mergeCell ref="A4:H4"/>
    <mergeCell ref="B5:G5"/>
    <mergeCell ref="A21:D21"/>
    <mergeCell ref="B23:E23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B61:G61"/>
    <mergeCell ref="O63:S63"/>
    <mergeCell ref="U63:Y63"/>
    <mergeCell ref="A5:A7"/>
    <mergeCell ref="A18:A19"/>
    <mergeCell ref="A23:A25"/>
    <mergeCell ref="A36:A37"/>
    <mergeCell ref="A61:A63"/>
    <mergeCell ref="B18:B19"/>
    <mergeCell ref="B36:B37"/>
    <mergeCell ref="C18:C19"/>
    <mergeCell ref="C36:C37"/>
    <mergeCell ref="D18:D19"/>
    <mergeCell ref="D36:D37"/>
    <mergeCell ref="E18:E19"/>
    <mergeCell ref="E36:E37"/>
    <mergeCell ref="F18:F19"/>
    <mergeCell ref="G18:G19"/>
    <mergeCell ref="H18:H19"/>
    <mergeCell ref="AA61:AA62"/>
    <mergeCell ref="A58:L60"/>
  </mergeCells>
  <pageMargins left="0.7" right="0.7" top="0.75" bottom="0.75" header="0.3" footer="0.3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0"/>
  <sheetViews>
    <sheetView zoomScale="110" zoomScaleNormal="110" workbookViewId="0">
      <selection activeCell="J12" sqref="J12"/>
    </sheetView>
  </sheetViews>
  <sheetFormatPr defaultColWidth="11" defaultRowHeight="15"/>
  <cols>
    <col min="1" max="1" width="22.5714285714286" customWidth="1"/>
    <col min="8" max="8" width="14.8571428571429" customWidth="1"/>
    <col min="27" max="27" width="31.1428571428571" customWidth="1"/>
  </cols>
  <sheetData>
    <row r="1" spans="1:8">
      <c r="A1" s="2"/>
      <c r="B1" s="3"/>
      <c r="C1" s="3"/>
      <c r="D1" s="3"/>
      <c r="E1" s="3"/>
      <c r="F1" s="3"/>
      <c r="G1" s="3"/>
      <c r="H1" s="4"/>
    </row>
    <row r="2" ht="15.75" spans="1:8">
      <c r="A2" s="5" t="s">
        <v>106</v>
      </c>
      <c r="B2" s="6"/>
      <c r="C2" s="6"/>
      <c r="D2" s="6"/>
      <c r="E2" s="6"/>
      <c r="F2" s="6"/>
      <c r="G2" s="6"/>
      <c r="H2" s="7"/>
    </row>
    <row r="3" ht="15.75" spans="1:8">
      <c r="A3" s="8" t="s">
        <v>2</v>
      </c>
      <c r="B3" s="9"/>
      <c r="C3" s="9"/>
      <c r="D3" s="9"/>
      <c r="E3" s="9"/>
      <c r="F3" s="9"/>
      <c r="G3" s="9"/>
      <c r="H3" s="10"/>
    </row>
    <row r="4" ht="15.75" spans="1:8">
      <c r="A4" s="11" t="s">
        <v>3</v>
      </c>
      <c r="B4" s="12"/>
      <c r="C4" s="12"/>
      <c r="D4" s="12"/>
      <c r="E4" s="12"/>
      <c r="F4" s="12"/>
      <c r="G4" s="12"/>
      <c r="H4" s="13"/>
    </row>
    <row r="5" ht="15.75" spans="1:8">
      <c r="A5" s="14" t="s">
        <v>47</v>
      </c>
      <c r="B5" s="15" t="s">
        <v>5</v>
      </c>
      <c r="C5" s="15"/>
      <c r="D5" s="15"/>
      <c r="E5" s="15"/>
      <c r="F5" s="15"/>
      <c r="G5" s="15"/>
      <c r="H5" s="16" t="s">
        <v>6</v>
      </c>
    </row>
    <row r="6" ht="15.6" customHeight="1" spans="1:8">
      <c r="A6" s="14"/>
      <c r="B6" s="15" t="s">
        <v>8</v>
      </c>
      <c r="C6" s="15" t="s">
        <v>9</v>
      </c>
      <c r="D6" s="15" t="s">
        <v>10</v>
      </c>
      <c r="E6" s="15" t="s">
        <v>11</v>
      </c>
      <c r="F6" s="17" t="s">
        <v>12</v>
      </c>
      <c r="G6" s="17" t="s">
        <v>13</v>
      </c>
      <c r="H6" s="16" t="s">
        <v>48</v>
      </c>
    </row>
    <row r="7" ht="7.5" customHeight="1" spans="1:8">
      <c r="A7" s="14"/>
      <c r="B7" s="18"/>
      <c r="C7" s="15"/>
      <c r="D7" s="15"/>
      <c r="E7" s="15"/>
      <c r="F7" s="19"/>
      <c r="G7" s="19"/>
      <c r="H7" s="20"/>
    </row>
    <row r="8" spans="1:8">
      <c r="A8" s="21" t="str">
        <f>(INICIO!$A$18)</f>
        <v>ALTO EN SODIO</v>
      </c>
      <c r="B8" s="22">
        <f>(INICIO!B18)</f>
        <v>59</v>
      </c>
      <c r="C8" s="22">
        <f>(INICIO!C18)</f>
        <v>26.8</v>
      </c>
      <c r="D8" s="22">
        <f>(INICIO!D18)</f>
        <v>7.12</v>
      </c>
      <c r="E8" s="22">
        <f>(INICIO!E18)</f>
        <v>6.98</v>
      </c>
      <c r="F8" s="22">
        <f>(INICIO!F18)</f>
        <v>0</v>
      </c>
      <c r="G8" s="22">
        <f>(INICIO!G18)</f>
        <v>0</v>
      </c>
      <c r="H8" s="23">
        <f>(INICIO!H18)</f>
        <v>29.5</v>
      </c>
    </row>
    <row r="9" spans="1:8">
      <c r="A9" s="24" t="str">
        <f>(INICIO!A19)</f>
        <v>BAJO EN CALCIO</v>
      </c>
      <c r="B9" s="25">
        <f>(INICIO!B19)</f>
        <v>54.31</v>
      </c>
      <c r="C9" s="25">
        <f>(INICIO!C19)</f>
        <v>29.32</v>
      </c>
      <c r="D9" s="25">
        <f>(INICIO!D19)</f>
        <v>12.27</v>
      </c>
      <c r="E9" s="25">
        <f>(INICIO!E19)</f>
        <v>4.1</v>
      </c>
      <c r="F9" s="25">
        <f>(INICIO!F19)</f>
        <v>0</v>
      </c>
      <c r="G9" s="25">
        <f>(INICIO!G19)</f>
        <v>0</v>
      </c>
      <c r="H9" s="26">
        <f>(INICIO!H19)</f>
        <v>44.83</v>
      </c>
    </row>
    <row r="10" spans="1:8">
      <c r="A10" s="21" t="str">
        <f>(INICIO!A20)</f>
        <v>BAJO EN POTASIO</v>
      </c>
      <c r="B10" s="22">
        <f>(INICIO!B20)</f>
        <v>65.2</v>
      </c>
      <c r="C10" s="22">
        <f>(INICIO!C20)</f>
        <v>29.11</v>
      </c>
      <c r="D10" s="22">
        <f>(INICIO!D20)</f>
        <v>1.95</v>
      </c>
      <c r="E10" s="22">
        <f>(INICIO!E20)</f>
        <v>3.74</v>
      </c>
      <c r="F10" s="22">
        <f>(INICIO!F20)</f>
        <v>0</v>
      </c>
      <c r="G10" s="22">
        <f>(INICIO!G20)</f>
        <v>0</v>
      </c>
      <c r="H10" s="23">
        <f>(INICIO!H20)</f>
        <v>48.03</v>
      </c>
    </row>
    <row r="11" spans="1:8">
      <c r="A11" s="24" t="str">
        <f>(INICIO!A21)</f>
        <v>BAJO EN MAGNESIO</v>
      </c>
      <c r="B11" s="25">
        <f>(INICIO!B21)</f>
        <v>68.08</v>
      </c>
      <c r="C11" s="25">
        <f>(INICIO!C21)</f>
        <v>6.25</v>
      </c>
      <c r="D11" s="25">
        <f>(INICIO!D21)</f>
        <v>23.72</v>
      </c>
      <c r="E11" s="25">
        <f>(INICIO!E21)</f>
        <v>1.96</v>
      </c>
      <c r="F11" s="25">
        <f>(INICIO!F21)</f>
        <v>0</v>
      </c>
      <c r="G11" s="25">
        <f>(INICIO!G21)</f>
        <v>0</v>
      </c>
      <c r="H11" s="26">
        <f>(INICIO!H21)</f>
        <v>31.73</v>
      </c>
    </row>
    <row r="12" spans="1:8">
      <c r="A12" s="21" t="str">
        <f>(INICIO!A22)</f>
        <v>ALTO EN CALCIO</v>
      </c>
      <c r="B12" s="22">
        <f>(INICIO!B22)</f>
        <v>84.4</v>
      </c>
      <c r="C12" s="22">
        <f>(INICIO!C22)</f>
        <v>10.23</v>
      </c>
      <c r="D12" s="22">
        <f>(INICIO!D22)</f>
        <v>4.37</v>
      </c>
      <c r="E12" s="22">
        <f>(INICIO!E22)</f>
        <v>1</v>
      </c>
      <c r="F12" s="22">
        <f>(INICIO!F22)</f>
        <v>0</v>
      </c>
      <c r="G12" s="22">
        <f>(INICIO!G22)</f>
        <v>0</v>
      </c>
      <c r="H12" s="23">
        <f>(INICIO!H22)</f>
        <v>60</v>
      </c>
    </row>
    <row r="13" spans="1:8">
      <c r="A13" s="24" t="str">
        <f>(INICIO!A23)</f>
        <v>SUELO ACIDO</v>
      </c>
      <c r="B13" s="25">
        <f>(INICIO!B23)</f>
        <v>50.5</v>
      </c>
      <c r="C13" s="25">
        <f>(INICIO!C23)</f>
        <v>32.6</v>
      </c>
      <c r="D13" s="25">
        <f>(INICIO!D23)</f>
        <v>11.2</v>
      </c>
      <c r="E13" s="25">
        <f>(INICIO!E23)</f>
        <v>1.28</v>
      </c>
      <c r="F13" s="25">
        <f>(INICIO!F23)</f>
        <v>2.79</v>
      </c>
      <c r="G13" s="25">
        <f>(INICIO!G23)</f>
        <v>1.63</v>
      </c>
      <c r="H13" s="26">
        <f>(INICIO!H23)</f>
        <v>8.59</v>
      </c>
    </row>
    <row r="14" spans="1:8">
      <c r="A14" s="21">
        <f>(INICIO!A24)</f>
        <v>7</v>
      </c>
      <c r="B14" s="22">
        <f>(INICIO!B24)</f>
        <v>0</v>
      </c>
      <c r="C14" s="22">
        <f>(INICIO!C24)</f>
        <v>0</v>
      </c>
      <c r="D14" s="22">
        <f>(INICIO!D24)</f>
        <v>0</v>
      </c>
      <c r="E14" s="22">
        <f>(INICIO!E24)</f>
        <v>0</v>
      </c>
      <c r="F14" s="22">
        <f>(INICIO!F24)</f>
        <v>0</v>
      </c>
      <c r="G14" s="22">
        <f>(INICIO!G24)</f>
        <v>0</v>
      </c>
      <c r="H14" s="23">
        <f>(INICIO!H24)</f>
        <v>0</v>
      </c>
    </row>
    <row r="15" spans="1:8">
      <c r="A15" s="24">
        <f>(INICIO!A25)</f>
        <v>8</v>
      </c>
      <c r="B15" s="25">
        <f>(INICIO!B25)</f>
        <v>0</v>
      </c>
      <c r="C15" s="25">
        <f>(INICIO!C25)</f>
        <v>0</v>
      </c>
      <c r="D15" s="25">
        <f>(INICIO!D25)</f>
        <v>0</v>
      </c>
      <c r="E15" s="25">
        <f>(INICIO!E25)</f>
        <v>0</v>
      </c>
      <c r="F15" s="25">
        <f>(INICIO!F25)</f>
        <v>0</v>
      </c>
      <c r="G15" s="25">
        <f>(INICIO!G25)</f>
        <v>0</v>
      </c>
      <c r="H15" s="26">
        <f>(INICIO!H25)</f>
        <v>0</v>
      </c>
    </row>
    <row r="16" spans="1:8">
      <c r="A16" s="21">
        <f>(INICIO!A26)</f>
        <v>9</v>
      </c>
      <c r="B16" s="22">
        <f>(INICIO!B26)</f>
        <v>0</v>
      </c>
      <c r="C16" s="22">
        <f>(INICIO!C26)</f>
        <v>0</v>
      </c>
      <c r="D16" s="22">
        <f>(INICIO!D26)</f>
        <v>0</v>
      </c>
      <c r="E16" s="22">
        <f>(INICIO!E26)</f>
        <v>0</v>
      </c>
      <c r="F16" s="22">
        <f>(INICIO!F26)</f>
        <v>0</v>
      </c>
      <c r="G16" s="22">
        <f>(INICIO!G26)</f>
        <v>0</v>
      </c>
      <c r="H16" s="23">
        <f>(INICIO!H26)</f>
        <v>0</v>
      </c>
    </row>
    <row r="17" spans="1:8">
      <c r="A17" s="24">
        <f>(INICIO!A27)</f>
        <v>10</v>
      </c>
      <c r="B17" s="25">
        <f>(INICIO!B27)</f>
        <v>0</v>
      </c>
      <c r="C17" s="25">
        <f>(INICIO!C27)</f>
        <v>0</v>
      </c>
      <c r="D17" s="25">
        <f>(INICIO!D27)</f>
        <v>0</v>
      </c>
      <c r="E17" s="25">
        <f>(INICIO!E27)</f>
        <v>0</v>
      </c>
      <c r="F17" s="25">
        <f>(INICIO!F27)</f>
        <v>0</v>
      </c>
      <c r="G17" s="25">
        <f>(INICIO!G27)</f>
        <v>0</v>
      </c>
      <c r="H17" s="26">
        <f>(INICIO!H27)</f>
        <v>0</v>
      </c>
    </row>
    <row r="18" ht="15.75" customHeight="1" spans="1:8">
      <c r="A18" s="27" t="s">
        <v>21</v>
      </c>
      <c r="B18" s="28" t="s">
        <v>22</v>
      </c>
      <c r="C18" s="29" t="s">
        <v>23</v>
      </c>
      <c r="D18" s="29" t="s">
        <v>24</v>
      </c>
      <c r="E18" s="29" t="s">
        <v>25</v>
      </c>
      <c r="F18" s="29" t="s">
        <v>25</v>
      </c>
      <c r="G18" s="29" t="s">
        <v>25</v>
      </c>
      <c r="H18" s="30" t="s">
        <v>49</v>
      </c>
    </row>
    <row r="19" ht="15.75" customHeight="1" spans="1:8">
      <c r="A19" s="31"/>
      <c r="B19" s="32"/>
      <c r="C19" s="33"/>
      <c r="D19" s="33"/>
      <c r="E19" s="33"/>
      <c r="F19" s="33"/>
      <c r="G19" s="33"/>
      <c r="H19" s="34"/>
    </row>
    <row r="21" ht="15.75" spans="1:8">
      <c r="A21" s="35" t="s">
        <v>107</v>
      </c>
      <c r="B21" s="36"/>
      <c r="C21" s="36"/>
      <c r="D21" s="36"/>
      <c r="E21" s="37" t="s">
        <v>86</v>
      </c>
      <c r="F21" s="38" t="s">
        <v>53</v>
      </c>
      <c r="G21" s="39"/>
      <c r="H21" s="40"/>
    </row>
    <row r="22" ht="15.75" spans="1:8">
      <c r="A22" s="41"/>
      <c r="B22" s="42"/>
      <c r="C22" s="42"/>
      <c r="D22" s="42"/>
      <c r="E22" s="42"/>
      <c r="F22" s="42"/>
      <c r="G22" s="43"/>
      <c r="H22" s="44"/>
    </row>
    <row r="23" ht="15.75" spans="1:8">
      <c r="A23" s="45" t="s">
        <v>47</v>
      </c>
      <c r="B23" s="46" t="s">
        <v>54</v>
      </c>
      <c r="C23" s="46"/>
      <c r="D23" s="46"/>
      <c r="E23" s="46"/>
      <c r="F23" s="47" t="s">
        <v>68</v>
      </c>
      <c r="G23" s="47"/>
      <c r="H23" s="48"/>
    </row>
    <row r="24" ht="19.5" spans="1:8">
      <c r="A24" s="14"/>
      <c r="B24" s="49" t="s">
        <v>28</v>
      </c>
      <c r="C24" s="49" t="s">
        <v>29</v>
      </c>
      <c r="D24" s="49" t="s">
        <v>30</v>
      </c>
      <c r="E24" s="49" t="s">
        <v>31</v>
      </c>
      <c r="F24" s="50" t="s">
        <v>69</v>
      </c>
      <c r="G24" s="50"/>
      <c r="H24" s="51"/>
    </row>
    <row r="25" ht="15.75" spans="1:8">
      <c r="A25" s="14"/>
      <c r="B25" s="49"/>
      <c r="C25" s="49"/>
      <c r="D25" s="49"/>
      <c r="E25" s="49"/>
      <c r="F25" s="50" t="s">
        <v>70</v>
      </c>
      <c r="G25" s="50"/>
      <c r="H25" s="51"/>
    </row>
    <row r="26" ht="15.75" spans="1:8">
      <c r="A26" s="52" t="str">
        <f>(A8)</f>
        <v>ALTO EN SODIO</v>
      </c>
      <c r="B26" s="53">
        <f>(B8/C8)</f>
        <v>2.20149253731343</v>
      </c>
      <c r="C26" s="53">
        <f>(C8/D8)</f>
        <v>3.76404494382022</v>
      </c>
      <c r="D26" s="53">
        <f>((B8+C8)/D8)</f>
        <v>12.0505617977528</v>
      </c>
      <c r="E26" s="53">
        <f>(B8/D8)</f>
        <v>8.28651685393258</v>
      </c>
      <c r="F26" s="54">
        <f>(AA58)</f>
        <v>1.506978</v>
      </c>
      <c r="G26" s="54"/>
      <c r="H26" s="51"/>
    </row>
    <row r="27" ht="15.75" spans="1:8">
      <c r="A27" s="55" t="str">
        <f t="shared" ref="A27:A35" si="0">(A9)</f>
        <v>BAJO EN CALCIO</v>
      </c>
      <c r="B27" s="56">
        <f t="shared" ref="B27:C35" si="1">(B9/C9)</f>
        <v>1.85231923601637</v>
      </c>
      <c r="C27" s="56">
        <f t="shared" si="1"/>
        <v>2.38956805215974</v>
      </c>
      <c r="D27" s="56">
        <f t="shared" ref="D27:D35" si="2">((B9+C9)/D9)</f>
        <v>6.8158109209454</v>
      </c>
      <c r="E27" s="56">
        <f t="shared" ref="E27:E35" si="3">(B9/D9)</f>
        <v>4.42624286878566</v>
      </c>
      <c r="F27" s="57">
        <f t="shared" ref="F27:F32" si="4">(AA59)</f>
        <v>12.36420366</v>
      </c>
      <c r="G27" s="57"/>
      <c r="H27" s="51"/>
    </row>
    <row r="28" ht="15.75" spans="1:8">
      <c r="A28" s="52" t="str">
        <f t="shared" si="0"/>
        <v>BAJO EN POTASIO</v>
      </c>
      <c r="B28" s="53">
        <f t="shared" si="1"/>
        <v>2.23978014428032</v>
      </c>
      <c r="C28" s="53">
        <f t="shared" si="1"/>
        <v>14.9282051282051</v>
      </c>
      <c r="D28" s="53">
        <f t="shared" si="2"/>
        <v>48.3641025641026</v>
      </c>
      <c r="E28" s="53">
        <f t="shared" si="3"/>
        <v>33.4358974358974</v>
      </c>
      <c r="F28" s="54">
        <f t="shared" si="4"/>
        <v>-0.247834800000004</v>
      </c>
      <c r="G28" s="54"/>
      <c r="H28" s="51"/>
    </row>
    <row r="29" ht="15.75" spans="1:8">
      <c r="A29" s="55" t="str">
        <f t="shared" si="0"/>
        <v>BAJO EN MAGNESIO</v>
      </c>
      <c r="B29" s="56">
        <f t="shared" si="1"/>
        <v>10.8928</v>
      </c>
      <c r="C29" s="56">
        <f t="shared" si="1"/>
        <v>0.263490725126476</v>
      </c>
      <c r="D29" s="56">
        <f t="shared" si="2"/>
        <v>3.13364249578415</v>
      </c>
      <c r="E29" s="56">
        <f t="shared" si="3"/>
        <v>2.87015177065767</v>
      </c>
      <c r="F29" s="57">
        <f t="shared" si="4"/>
        <v>-2.52139272</v>
      </c>
      <c r="G29" s="57"/>
      <c r="H29" s="51"/>
    </row>
    <row r="30" ht="15.75" spans="1:8">
      <c r="A30" s="52" t="str">
        <f t="shared" si="0"/>
        <v>ALTO EN CALCIO</v>
      </c>
      <c r="B30" s="53">
        <f t="shared" si="1"/>
        <v>8.25024437927664</v>
      </c>
      <c r="C30" s="53">
        <f t="shared" si="1"/>
        <v>2.34096109839817</v>
      </c>
      <c r="D30" s="53">
        <f t="shared" si="2"/>
        <v>21.6544622425629</v>
      </c>
      <c r="E30" s="53">
        <f t="shared" si="3"/>
        <v>19.3135011441648</v>
      </c>
      <c r="F30" s="54">
        <f t="shared" si="4"/>
        <v>-30.0312</v>
      </c>
      <c r="G30" s="54"/>
      <c r="H30" s="51"/>
    </row>
    <row r="31" ht="15.75" spans="1:8">
      <c r="A31" s="55" t="str">
        <f t="shared" si="0"/>
        <v>SUELO ACIDO</v>
      </c>
      <c r="B31" s="56">
        <f t="shared" si="1"/>
        <v>1.54907975460123</v>
      </c>
      <c r="C31" s="56">
        <f t="shared" si="1"/>
        <v>2.91071428571429</v>
      </c>
      <c r="D31" s="56">
        <f t="shared" si="2"/>
        <v>7.41964285714286</v>
      </c>
      <c r="E31" s="56">
        <f t="shared" si="3"/>
        <v>4.50892857142857</v>
      </c>
      <c r="F31" s="57">
        <f t="shared" si="4"/>
        <v>3.213519</v>
      </c>
      <c r="G31" s="57"/>
      <c r="H31" s="51"/>
    </row>
    <row r="32" ht="15.75" spans="1:8">
      <c r="A32" s="52">
        <f t="shared" si="0"/>
        <v>7</v>
      </c>
      <c r="B32" s="53" t="e">
        <f t="shared" si="1"/>
        <v>#DIV/0!</v>
      </c>
      <c r="C32" s="53" t="e">
        <f t="shared" si="1"/>
        <v>#DIV/0!</v>
      </c>
      <c r="D32" s="53" t="e">
        <f t="shared" si="2"/>
        <v>#DIV/0!</v>
      </c>
      <c r="E32" s="53" t="e">
        <f t="shared" si="3"/>
        <v>#DIV/0!</v>
      </c>
      <c r="F32" s="54">
        <f t="shared" si="4"/>
        <v>0</v>
      </c>
      <c r="G32" s="54"/>
      <c r="H32" s="51"/>
    </row>
    <row r="33" ht="15.75" spans="1:8">
      <c r="A33" s="55">
        <f t="shared" si="0"/>
        <v>8</v>
      </c>
      <c r="B33" s="56" t="e">
        <f t="shared" si="1"/>
        <v>#DIV/0!</v>
      </c>
      <c r="C33" s="56" t="e">
        <f t="shared" si="1"/>
        <v>#DIV/0!</v>
      </c>
      <c r="D33" s="56" t="e">
        <f t="shared" si="2"/>
        <v>#DIV/0!</v>
      </c>
      <c r="E33" s="56" t="e">
        <f t="shared" si="3"/>
        <v>#DIV/0!</v>
      </c>
      <c r="F33" s="57">
        <f t="shared" ref="F33:F35" si="5">(AA65)</f>
        <v>0</v>
      </c>
      <c r="G33" s="57"/>
      <c r="H33" s="51"/>
    </row>
    <row r="34" ht="15.75" spans="1:8">
      <c r="A34" s="52">
        <f t="shared" si="0"/>
        <v>9</v>
      </c>
      <c r="B34" s="53" t="e">
        <f t="shared" si="1"/>
        <v>#DIV/0!</v>
      </c>
      <c r="C34" s="53" t="e">
        <f t="shared" si="1"/>
        <v>#DIV/0!</v>
      </c>
      <c r="D34" s="53" t="e">
        <f t="shared" si="2"/>
        <v>#DIV/0!</v>
      </c>
      <c r="E34" s="53" t="e">
        <f t="shared" si="3"/>
        <v>#DIV/0!</v>
      </c>
      <c r="F34" s="54">
        <f t="shared" si="5"/>
        <v>0</v>
      </c>
      <c r="G34" s="54"/>
      <c r="H34" s="51"/>
    </row>
    <row r="35" ht="15.75" spans="1:8">
      <c r="A35" s="55">
        <f t="shared" si="0"/>
        <v>10</v>
      </c>
      <c r="B35" s="56" t="e">
        <f t="shared" si="1"/>
        <v>#DIV/0!</v>
      </c>
      <c r="C35" s="56" t="e">
        <f t="shared" si="1"/>
        <v>#DIV/0!</v>
      </c>
      <c r="D35" s="56" t="e">
        <f t="shared" si="2"/>
        <v>#DIV/0!</v>
      </c>
      <c r="E35" s="56" t="e">
        <f t="shared" si="3"/>
        <v>#DIV/0!</v>
      </c>
      <c r="F35" s="57">
        <f t="shared" si="5"/>
        <v>0</v>
      </c>
      <c r="G35" s="57"/>
      <c r="H35" s="51"/>
    </row>
    <row r="36" ht="15.75" spans="1:8">
      <c r="A36" s="27" t="s">
        <v>21</v>
      </c>
      <c r="B36" s="29" t="s">
        <v>32</v>
      </c>
      <c r="C36" s="29" t="s">
        <v>33</v>
      </c>
      <c r="D36" s="29" t="s">
        <v>34</v>
      </c>
      <c r="E36" s="29" t="s">
        <v>35</v>
      </c>
      <c r="F36" s="58" t="s">
        <v>71</v>
      </c>
      <c r="G36" s="59"/>
      <c r="H36" s="51"/>
    </row>
    <row r="37" ht="15.75" spans="1:8">
      <c r="A37" s="31"/>
      <c r="B37" s="33"/>
      <c r="C37" s="33"/>
      <c r="D37" s="33"/>
      <c r="E37" s="33"/>
      <c r="F37" s="58" t="s">
        <v>59</v>
      </c>
      <c r="G37" s="60"/>
      <c r="H37" s="61"/>
    </row>
    <row r="51" s="1" customFormat="1"/>
    <row r="52" s="1" customFormat="1" ht="14.45" customHeight="1" spans="1:26">
      <c r="A52" s="62" t="s">
        <v>60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70"/>
      <c r="N52" s="70"/>
      <c r="O52" s="70"/>
      <c r="P52" s="70"/>
      <c r="U52" s="76"/>
      <c r="V52" s="70"/>
      <c r="W52" s="70"/>
      <c r="X52" s="70"/>
      <c r="Y52" s="70"/>
      <c r="Z52" s="70"/>
    </row>
    <row r="53" s="1" customFormat="1" ht="14.45" customHeight="1" spans="1:26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70"/>
      <c r="N53" s="70"/>
      <c r="O53" s="70"/>
      <c r="P53" s="70"/>
      <c r="U53" s="76"/>
      <c r="V53" s="70"/>
      <c r="W53" s="70"/>
      <c r="X53" s="70"/>
      <c r="Y53" s="70"/>
      <c r="Z53" s="70"/>
    </row>
    <row r="54" s="1" customFormat="1" ht="14.45" customHeight="1" spans="1:26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70"/>
      <c r="N54" s="70"/>
      <c r="O54" s="70"/>
      <c r="P54" s="70"/>
      <c r="U54" s="76"/>
      <c r="V54" s="70"/>
      <c r="W54" s="70"/>
      <c r="X54" s="70"/>
      <c r="Y54" s="70"/>
      <c r="Z54" s="70"/>
    </row>
    <row r="55" s="1" customFormat="1" ht="15.75" spans="1:27">
      <c r="A55" s="63" t="s">
        <v>47</v>
      </c>
      <c r="B55" s="64" t="s">
        <v>5</v>
      </c>
      <c r="C55" s="64"/>
      <c r="D55" s="64"/>
      <c r="E55" s="64"/>
      <c r="F55" s="64"/>
      <c r="G55" s="64"/>
      <c r="H55" s="65" t="s">
        <v>6</v>
      </c>
      <c r="I55" s="63"/>
      <c r="J55" s="63"/>
      <c r="K55" s="63" t="s">
        <v>72</v>
      </c>
      <c r="L55" s="63"/>
      <c r="M55" s="70"/>
      <c r="N55" s="70"/>
      <c r="O55" s="63"/>
      <c r="P55" s="63"/>
      <c r="Q55" s="63"/>
      <c r="R55" s="63"/>
      <c r="S55" s="70"/>
      <c r="T55" s="70"/>
      <c r="U55" s="63"/>
      <c r="V55" s="63"/>
      <c r="W55" s="63"/>
      <c r="X55" s="63"/>
      <c r="Y55" s="70"/>
      <c r="Z55" s="70"/>
      <c r="AA55" s="63" t="s">
        <v>73</v>
      </c>
    </row>
    <row r="56" s="1" customFormat="1" ht="15.6" customHeight="1" spans="1:27">
      <c r="A56" s="63"/>
      <c r="B56" s="64" t="s">
        <v>8</v>
      </c>
      <c r="C56" s="64" t="s">
        <v>9</v>
      </c>
      <c r="D56" s="64" t="s">
        <v>10</v>
      </c>
      <c r="E56" s="64" t="s">
        <v>11</v>
      </c>
      <c r="F56" s="66" t="s">
        <v>12</v>
      </c>
      <c r="G56" s="66" t="s">
        <v>13</v>
      </c>
      <c r="H56" s="65" t="s">
        <v>48</v>
      </c>
      <c r="I56" s="71" t="s">
        <v>8</v>
      </c>
      <c r="J56" s="71" t="s">
        <v>9</v>
      </c>
      <c r="K56" s="71" t="s">
        <v>63</v>
      </c>
      <c r="L56" s="71" t="s">
        <v>11</v>
      </c>
      <c r="M56" s="72" t="s">
        <v>12</v>
      </c>
      <c r="N56" s="72" t="s">
        <v>13</v>
      </c>
      <c r="O56" s="71" t="s">
        <v>8</v>
      </c>
      <c r="P56" s="71" t="s">
        <v>9</v>
      </c>
      <c r="Q56" s="71" t="s">
        <v>63</v>
      </c>
      <c r="R56" s="71" t="s">
        <v>11</v>
      </c>
      <c r="S56" s="72" t="s">
        <v>12</v>
      </c>
      <c r="T56" s="72" t="s">
        <v>13</v>
      </c>
      <c r="U56" s="71" t="s">
        <v>8</v>
      </c>
      <c r="V56" s="71" t="s">
        <v>9</v>
      </c>
      <c r="W56" s="71" t="s">
        <v>63</v>
      </c>
      <c r="X56" s="71" t="s">
        <v>11</v>
      </c>
      <c r="Y56" s="72" t="s">
        <v>12</v>
      </c>
      <c r="Z56" s="72" t="s">
        <v>13</v>
      </c>
      <c r="AA56" s="63"/>
    </row>
    <row r="57" s="1" customFormat="1" ht="15.75" spans="1:27">
      <c r="A57" s="63"/>
      <c r="B57" s="67"/>
      <c r="C57" s="64"/>
      <c r="D57" s="64"/>
      <c r="E57" s="64"/>
      <c r="F57" s="68"/>
      <c r="G57" s="68"/>
      <c r="H57" s="68"/>
      <c r="I57" s="63" t="s">
        <v>22</v>
      </c>
      <c r="J57" s="73" t="s">
        <v>23</v>
      </c>
      <c r="K57" s="73" t="s">
        <v>24</v>
      </c>
      <c r="L57" s="73" t="s">
        <v>25</v>
      </c>
      <c r="M57" s="74" t="s">
        <v>25</v>
      </c>
      <c r="N57" s="74" t="s">
        <v>74</v>
      </c>
      <c r="O57" s="63" t="s">
        <v>14</v>
      </c>
      <c r="P57" s="63"/>
      <c r="Q57" s="63"/>
      <c r="R57" s="63"/>
      <c r="S57" s="63"/>
      <c r="T57" s="63"/>
      <c r="U57" s="63" t="s">
        <v>64</v>
      </c>
      <c r="V57" s="63"/>
      <c r="W57" s="63"/>
      <c r="X57" s="63"/>
      <c r="Y57" s="63"/>
      <c r="Z57" s="63"/>
      <c r="AA57" s="63" t="s">
        <v>75</v>
      </c>
    </row>
    <row r="58" s="1" customFormat="1" ht="15.75" spans="1:27">
      <c r="A58" s="41" t="str">
        <f t="shared" ref="A58:G66" si="6">(A8)</f>
        <v>ALTO EN SODIO</v>
      </c>
      <c r="B58" s="69">
        <f t="shared" si="6"/>
        <v>59</v>
      </c>
      <c r="C58" s="69">
        <f t="shared" si="6"/>
        <v>26.8</v>
      </c>
      <c r="D58" s="69">
        <f t="shared" si="6"/>
        <v>7.12</v>
      </c>
      <c r="E58" s="69">
        <f t="shared" si="6"/>
        <v>6.98</v>
      </c>
      <c r="F58" s="69">
        <f t="shared" si="6"/>
        <v>0</v>
      </c>
      <c r="G58" s="69">
        <f t="shared" si="6"/>
        <v>0</v>
      </c>
      <c r="H58" s="63">
        <f t="shared" ref="H58:H67" si="7">(H8*1)</f>
        <v>29.5</v>
      </c>
      <c r="I58" s="69">
        <f>(70-B58)</f>
        <v>11</v>
      </c>
      <c r="J58" s="69">
        <f>(10-C58)</f>
        <v>-16.8</v>
      </c>
      <c r="K58" s="69">
        <f>(5-D58)</f>
        <v>-2.12</v>
      </c>
      <c r="L58" s="69">
        <f>(E21-E58)*-1</f>
        <v>1.98</v>
      </c>
      <c r="M58" s="69">
        <f>(0-G58)</f>
        <v>0</v>
      </c>
      <c r="N58" s="69">
        <f>(G58-1)</f>
        <v>-1</v>
      </c>
      <c r="O58" s="75">
        <f>(R58)</f>
        <v>0.5841</v>
      </c>
      <c r="P58" s="75">
        <f>((H58*J58)/100)</f>
        <v>-4.956</v>
      </c>
      <c r="Q58" s="75">
        <f>((K58*H58)/100)</f>
        <v>-0.6254</v>
      </c>
      <c r="R58" s="75">
        <f>((H58*L58)/100)</f>
        <v>0.5841</v>
      </c>
      <c r="S58" s="75">
        <f>((K58*M58)/100)</f>
        <v>0</v>
      </c>
      <c r="T58" s="75">
        <f>((N58*H58)/100)</f>
        <v>-0.295</v>
      </c>
      <c r="U58" s="64">
        <f t="shared" ref="U58:U67" si="8">((O58*10*20)*3)</f>
        <v>350.46</v>
      </c>
      <c r="V58" s="64">
        <f>((P58*120)*3)</f>
        <v>-1784.16</v>
      </c>
      <c r="W58" s="64">
        <f t="shared" ref="W58:W67" si="9">((Q58*39*10)*3)</f>
        <v>-731.718</v>
      </c>
      <c r="X58" s="64">
        <f>((R58*23*10)*3)</f>
        <v>403.029</v>
      </c>
      <c r="Y58" s="63">
        <f t="shared" ref="Y58:Z67" si="10">((S58*1*10)*3)</f>
        <v>0</v>
      </c>
      <c r="Z58" s="63">
        <f>(((T58*200*3)))</f>
        <v>-177</v>
      </c>
      <c r="AA58" s="69">
        <f>(U58*4.3)/1000</f>
        <v>1.506978</v>
      </c>
    </row>
    <row r="59" s="1" customFormat="1" ht="15.75" spans="1:27">
      <c r="A59" s="41" t="str">
        <f t="shared" si="6"/>
        <v>BAJO EN CALCIO</v>
      </c>
      <c r="B59" s="69">
        <f t="shared" si="6"/>
        <v>54.31</v>
      </c>
      <c r="C59" s="69">
        <f t="shared" si="6"/>
        <v>29.32</v>
      </c>
      <c r="D59" s="69">
        <f t="shared" si="6"/>
        <v>12.27</v>
      </c>
      <c r="E59" s="69">
        <f t="shared" si="6"/>
        <v>4.1</v>
      </c>
      <c r="F59" s="69">
        <f t="shared" si="6"/>
        <v>0</v>
      </c>
      <c r="G59" s="69">
        <f t="shared" si="6"/>
        <v>0</v>
      </c>
      <c r="H59" s="63">
        <f t="shared" si="7"/>
        <v>44.83</v>
      </c>
      <c r="I59" s="69">
        <f t="shared" ref="I59:I67" si="11">(65-B59)</f>
        <v>10.69</v>
      </c>
      <c r="J59" s="69">
        <f t="shared" ref="J59:J67" si="12">(10-C59)</f>
        <v>-19.32</v>
      </c>
      <c r="K59" s="69">
        <f t="shared" ref="K59:K67" si="13">(5-D59)</f>
        <v>-7.27</v>
      </c>
      <c r="L59" s="69">
        <f t="shared" ref="L59:L67" si="14">(0-E59)</f>
        <v>-4.1</v>
      </c>
      <c r="M59" s="69">
        <f t="shared" ref="M59:N67" si="15">(0-G59)</f>
        <v>0</v>
      </c>
      <c r="N59" s="69">
        <f t="shared" si="15"/>
        <v>-44.83</v>
      </c>
      <c r="O59" s="75">
        <f t="shared" ref="O59:O67" si="16">((I59*H59)/100)</f>
        <v>4.792327</v>
      </c>
      <c r="P59" s="75">
        <f t="shared" ref="P59:P67" si="17">((J59*H59)/100)</f>
        <v>-8.661156</v>
      </c>
      <c r="Q59" s="75">
        <f t="shared" ref="Q59:T67" si="18">((K59*H59)/100)</f>
        <v>-3.259141</v>
      </c>
      <c r="R59" s="75">
        <f t="shared" si="18"/>
        <v>-0.43829</v>
      </c>
      <c r="S59" s="75">
        <f t="shared" si="18"/>
        <v>0</v>
      </c>
      <c r="T59" s="75">
        <f t="shared" si="18"/>
        <v>3.259141</v>
      </c>
      <c r="U59" s="64">
        <f t="shared" si="8"/>
        <v>2875.3962</v>
      </c>
      <c r="V59" s="63">
        <f t="shared" ref="V59:V67" si="19">((P59*12*10)*3)</f>
        <v>-3118.01616</v>
      </c>
      <c r="W59" s="64">
        <f t="shared" si="9"/>
        <v>-3813.19497</v>
      </c>
      <c r="X59" s="63">
        <f t="shared" ref="X59:X67" si="20">((R59*23*10)*3)</f>
        <v>-302.4201</v>
      </c>
      <c r="Y59" s="63">
        <f t="shared" si="10"/>
        <v>0</v>
      </c>
      <c r="Z59" s="63">
        <f t="shared" si="10"/>
        <v>97.77423</v>
      </c>
      <c r="AA59" s="69">
        <f t="shared" ref="AA59:AA67" si="21">(U59*4.3)/1000</f>
        <v>12.36420366</v>
      </c>
    </row>
    <row r="60" s="1" customFormat="1" ht="15.75" spans="1:27">
      <c r="A60" s="41" t="str">
        <f t="shared" si="6"/>
        <v>BAJO EN POTASIO</v>
      </c>
      <c r="B60" s="69">
        <f t="shared" si="6"/>
        <v>65.2</v>
      </c>
      <c r="C60" s="69">
        <f t="shared" si="6"/>
        <v>29.11</v>
      </c>
      <c r="D60" s="69">
        <f t="shared" si="6"/>
        <v>1.95</v>
      </c>
      <c r="E60" s="69">
        <f t="shared" si="6"/>
        <v>3.74</v>
      </c>
      <c r="F60" s="69">
        <f t="shared" si="6"/>
        <v>0</v>
      </c>
      <c r="G60" s="69">
        <f t="shared" si="6"/>
        <v>0</v>
      </c>
      <c r="H60" s="63">
        <f t="shared" si="7"/>
        <v>48.03</v>
      </c>
      <c r="I60" s="69">
        <f t="shared" si="11"/>
        <v>-0.200000000000003</v>
      </c>
      <c r="J60" s="69">
        <f t="shared" si="12"/>
        <v>-19.11</v>
      </c>
      <c r="K60" s="69">
        <f t="shared" si="13"/>
        <v>3.05</v>
      </c>
      <c r="L60" s="69">
        <f t="shared" si="14"/>
        <v>-3.74</v>
      </c>
      <c r="M60" s="69">
        <f t="shared" si="15"/>
        <v>0</v>
      </c>
      <c r="N60" s="69">
        <f t="shared" si="15"/>
        <v>-48.03</v>
      </c>
      <c r="O60" s="75">
        <f t="shared" si="16"/>
        <v>-0.0960600000000014</v>
      </c>
      <c r="P60" s="75">
        <f t="shared" si="17"/>
        <v>-9.178533</v>
      </c>
      <c r="Q60" s="75">
        <f t="shared" si="18"/>
        <v>1.464915</v>
      </c>
      <c r="R60" s="75">
        <f t="shared" si="18"/>
        <v>0.00748000000000011</v>
      </c>
      <c r="S60" s="75">
        <f t="shared" si="18"/>
        <v>0</v>
      </c>
      <c r="T60" s="75">
        <f t="shared" si="18"/>
        <v>-1.464915</v>
      </c>
      <c r="U60" s="64">
        <f t="shared" si="8"/>
        <v>-57.6360000000008</v>
      </c>
      <c r="V60" s="63">
        <f t="shared" si="19"/>
        <v>-3304.27188</v>
      </c>
      <c r="W60" s="64">
        <f t="shared" si="9"/>
        <v>1713.95055</v>
      </c>
      <c r="X60" s="63">
        <f t="shared" si="20"/>
        <v>5.16120000000007</v>
      </c>
      <c r="Y60" s="63">
        <f t="shared" si="10"/>
        <v>0</v>
      </c>
      <c r="Z60" s="63">
        <f t="shared" si="10"/>
        <v>-43.94745</v>
      </c>
      <c r="AA60" s="69">
        <f t="shared" si="21"/>
        <v>-0.247834800000004</v>
      </c>
    </row>
    <row r="61" s="1" customFormat="1" ht="15.75" spans="1:27">
      <c r="A61" s="41" t="str">
        <f t="shared" si="6"/>
        <v>BAJO EN MAGNESIO</v>
      </c>
      <c r="B61" s="69">
        <f t="shared" si="6"/>
        <v>68.08</v>
      </c>
      <c r="C61" s="69">
        <f t="shared" si="6"/>
        <v>6.25</v>
      </c>
      <c r="D61" s="69">
        <f t="shared" si="6"/>
        <v>23.72</v>
      </c>
      <c r="E61" s="69">
        <f t="shared" si="6"/>
        <v>1.96</v>
      </c>
      <c r="F61" s="69">
        <f t="shared" si="6"/>
        <v>0</v>
      </c>
      <c r="G61" s="69">
        <f t="shared" si="6"/>
        <v>0</v>
      </c>
      <c r="H61" s="63">
        <f t="shared" si="7"/>
        <v>31.73</v>
      </c>
      <c r="I61" s="69">
        <f t="shared" si="11"/>
        <v>-3.08</v>
      </c>
      <c r="J61" s="69">
        <f t="shared" si="12"/>
        <v>3.75</v>
      </c>
      <c r="K61" s="69">
        <f t="shared" si="13"/>
        <v>-18.72</v>
      </c>
      <c r="L61" s="69">
        <f t="shared" si="14"/>
        <v>-1.96</v>
      </c>
      <c r="M61" s="69">
        <f t="shared" si="15"/>
        <v>0</v>
      </c>
      <c r="N61" s="69">
        <f t="shared" si="15"/>
        <v>-31.73</v>
      </c>
      <c r="O61" s="75">
        <f t="shared" si="16"/>
        <v>-0.977283999999999</v>
      </c>
      <c r="P61" s="75">
        <f t="shared" si="17"/>
        <v>1.189875</v>
      </c>
      <c r="Q61" s="75">
        <f t="shared" si="18"/>
        <v>-5.939856</v>
      </c>
      <c r="R61" s="75">
        <f t="shared" si="18"/>
        <v>0.060368</v>
      </c>
      <c r="S61" s="75">
        <f t="shared" si="18"/>
        <v>0</v>
      </c>
      <c r="T61" s="75">
        <f t="shared" si="18"/>
        <v>5.939856</v>
      </c>
      <c r="U61" s="64">
        <f t="shared" si="8"/>
        <v>-586.3704</v>
      </c>
      <c r="V61" s="63">
        <f t="shared" si="19"/>
        <v>428.355</v>
      </c>
      <c r="W61" s="64">
        <f t="shared" si="9"/>
        <v>-6949.63152</v>
      </c>
      <c r="X61" s="63">
        <f t="shared" si="20"/>
        <v>41.65392</v>
      </c>
      <c r="Y61" s="63">
        <f t="shared" si="10"/>
        <v>0</v>
      </c>
      <c r="Z61" s="63">
        <f t="shared" si="10"/>
        <v>178.19568</v>
      </c>
      <c r="AA61" s="69">
        <f t="shared" si="21"/>
        <v>-2.52139272</v>
      </c>
    </row>
    <row r="62" s="1" customFormat="1" ht="15.75" spans="1:27">
      <c r="A62" s="41" t="str">
        <f t="shared" si="6"/>
        <v>ALTO EN CALCIO</v>
      </c>
      <c r="B62" s="69">
        <f t="shared" si="6"/>
        <v>84.4</v>
      </c>
      <c r="C62" s="69">
        <f t="shared" si="6"/>
        <v>10.23</v>
      </c>
      <c r="D62" s="69">
        <f t="shared" si="6"/>
        <v>4.37</v>
      </c>
      <c r="E62" s="69">
        <f t="shared" si="6"/>
        <v>1</v>
      </c>
      <c r="F62" s="69">
        <f t="shared" si="6"/>
        <v>0</v>
      </c>
      <c r="G62" s="69">
        <f t="shared" si="6"/>
        <v>0</v>
      </c>
      <c r="H62" s="63">
        <f t="shared" si="7"/>
        <v>60</v>
      </c>
      <c r="I62" s="69">
        <f t="shared" si="11"/>
        <v>-19.4</v>
      </c>
      <c r="J62" s="69">
        <f t="shared" si="12"/>
        <v>-0.23</v>
      </c>
      <c r="K62" s="69">
        <f t="shared" si="13"/>
        <v>0.63</v>
      </c>
      <c r="L62" s="69">
        <f t="shared" si="14"/>
        <v>-1</v>
      </c>
      <c r="M62" s="69">
        <f t="shared" si="15"/>
        <v>0</v>
      </c>
      <c r="N62" s="69">
        <f t="shared" si="15"/>
        <v>-60</v>
      </c>
      <c r="O62" s="75">
        <f t="shared" si="16"/>
        <v>-11.64</v>
      </c>
      <c r="P62" s="75">
        <f t="shared" si="17"/>
        <v>-0.138</v>
      </c>
      <c r="Q62" s="75">
        <f t="shared" si="18"/>
        <v>0.378</v>
      </c>
      <c r="R62" s="75">
        <f t="shared" si="18"/>
        <v>0.194</v>
      </c>
      <c r="S62" s="75">
        <f t="shared" si="18"/>
        <v>0</v>
      </c>
      <c r="T62" s="75">
        <f t="shared" si="18"/>
        <v>-0.378</v>
      </c>
      <c r="U62" s="64">
        <f t="shared" si="8"/>
        <v>-6984</v>
      </c>
      <c r="V62" s="63">
        <f t="shared" si="19"/>
        <v>-49.6800000000001</v>
      </c>
      <c r="W62" s="64">
        <f t="shared" si="9"/>
        <v>442.26</v>
      </c>
      <c r="X62" s="63">
        <f t="shared" si="20"/>
        <v>133.86</v>
      </c>
      <c r="Y62" s="63">
        <f t="shared" si="10"/>
        <v>0</v>
      </c>
      <c r="Z62" s="63">
        <f t="shared" si="10"/>
        <v>-11.34</v>
      </c>
      <c r="AA62" s="69">
        <f t="shared" si="21"/>
        <v>-30.0312</v>
      </c>
    </row>
    <row r="63" s="1" customFormat="1" ht="15.75" spans="1:27">
      <c r="A63" s="41" t="str">
        <f t="shared" si="6"/>
        <v>SUELO ACIDO</v>
      </c>
      <c r="B63" s="69">
        <f t="shared" si="6"/>
        <v>50.5</v>
      </c>
      <c r="C63" s="69">
        <f t="shared" si="6"/>
        <v>32.6</v>
      </c>
      <c r="D63" s="69">
        <f t="shared" si="6"/>
        <v>11.2</v>
      </c>
      <c r="E63" s="69">
        <f t="shared" si="6"/>
        <v>1.28</v>
      </c>
      <c r="F63" s="69">
        <f t="shared" si="6"/>
        <v>2.79</v>
      </c>
      <c r="G63" s="69">
        <f t="shared" si="6"/>
        <v>1.63</v>
      </c>
      <c r="H63" s="63">
        <f t="shared" si="7"/>
        <v>8.59</v>
      </c>
      <c r="I63" s="69">
        <f t="shared" si="11"/>
        <v>14.5</v>
      </c>
      <c r="J63" s="69">
        <f t="shared" si="12"/>
        <v>-22.6</v>
      </c>
      <c r="K63" s="69">
        <f t="shared" si="13"/>
        <v>-6.2</v>
      </c>
      <c r="L63" s="69">
        <f t="shared" si="14"/>
        <v>-1.28</v>
      </c>
      <c r="M63" s="69">
        <f t="shared" si="15"/>
        <v>-1.63</v>
      </c>
      <c r="N63" s="69">
        <f t="shared" si="15"/>
        <v>-8.59</v>
      </c>
      <c r="O63" s="75">
        <f t="shared" si="16"/>
        <v>1.24555</v>
      </c>
      <c r="P63" s="75">
        <f t="shared" si="17"/>
        <v>-1.94134</v>
      </c>
      <c r="Q63" s="75">
        <f t="shared" si="18"/>
        <v>-0.53258</v>
      </c>
      <c r="R63" s="75">
        <f t="shared" si="18"/>
        <v>-0.1856</v>
      </c>
      <c r="S63" s="75">
        <f t="shared" si="18"/>
        <v>0.36838</v>
      </c>
      <c r="T63" s="75">
        <f t="shared" si="18"/>
        <v>0.53258</v>
      </c>
      <c r="U63" s="64">
        <f t="shared" si="8"/>
        <v>747.33</v>
      </c>
      <c r="V63" s="63">
        <f t="shared" si="19"/>
        <v>-698.8824</v>
      </c>
      <c r="W63" s="64">
        <f t="shared" si="9"/>
        <v>-623.1186</v>
      </c>
      <c r="X63" s="63">
        <f t="shared" si="20"/>
        <v>-128.064</v>
      </c>
      <c r="Y63" s="63">
        <f t="shared" si="10"/>
        <v>11.0514</v>
      </c>
      <c r="Z63" s="63">
        <f t="shared" si="10"/>
        <v>15.9774</v>
      </c>
      <c r="AA63" s="69">
        <f t="shared" si="21"/>
        <v>3.213519</v>
      </c>
    </row>
    <row r="64" s="1" customFormat="1" ht="15.75" spans="1:27">
      <c r="A64" s="41">
        <f t="shared" si="6"/>
        <v>7</v>
      </c>
      <c r="B64" s="69">
        <f t="shared" si="6"/>
        <v>0</v>
      </c>
      <c r="C64" s="69">
        <f t="shared" si="6"/>
        <v>0</v>
      </c>
      <c r="D64" s="69">
        <f t="shared" si="6"/>
        <v>0</v>
      </c>
      <c r="E64" s="69">
        <f t="shared" si="6"/>
        <v>0</v>
      </c>
      <c r="F64" s="69">
        <f t="shared" si="6"/>
        <v>0</v>
      </c>
      <c r="G64" s="69">
        <f t="shared" si="6"/>
        <v>0</v>
      </c>
      <c r="H64" s="63">
        <f t="shared" si="7"/>
        <v>0</v>
      </c>
      <c r="I64" s="69">
        <f t="shared" si="11"/>
        <v>65</v>
      </c>
      <c r="J64" s="69">
        <f t="shared" si="12"/>
        <v>10</v>
      </c>
      <c r="K64" s="69">
        <f t="shared" si="13"/>
        <v>5</v>
      </c>
      <c r="L64" s="69">
        <f t="shared" si="14"/>
        <v>0</v>
      </c>
      <c r="M64" s="69">
        <f t="shared" si="15"/>
        <v>0</v>
      </c>
      <c r="N64" s="69">
        <f t="shared" si="15"/>
        <v>0</v>
      </c>
      <c r="O64" s="75">
        <f t="shared" si="16"/>
        <v>0</v>
      </c>
      <c r="P64" s="75">
        <f t="shared" si="17"/>
        <v>0</v>
      </c>
      <c r="Q64" s="75">
        <f t="shared" si="18"/>
        <v>0</v>
      </c>
      <c r="R64" s="75">
        <f t="shared" si="18"/>
        <v>0</v>
      </c>
      <c r="S64" s="75">
        <f t="shared" si="18"/>
        <v>0</v>
      </c>
      <c r="T64" s="75">
        <f t="shared" si="18"/>
        <v>0</v>
      </c>
      <c r="U64" s="64">
        <f t="shared" si="8"/>
        <v>0</v>
      </c>
      <c r="V64" s="63">
        <f t="shared" si="19"/>
        <v>0</v>
      </c>
      <c r="W64" s="64">
        <f t="shared" si="9"/>
        <v>0</v>
      </c>
      <c r="X64" s="63">
        <f t="shared" si="20"/>
        <v>0</v>
      </c>
      <c r="Y64" s="63">
        <f t="shared" si="10"/>
        <v>0</v>
      </c>
      <c r="Z64" s="63">
        <f t="shared" si="10"/>
        <v>0</v>
      </c>
      <c r="AA64" s="69">
        <f t="shared" si="21"/>
        <v>0</v>
      </c>
    </row>
    <row r="65" s="1" customFormat="1" ht="15.75" spans="1:27">
      <c r="A65" s="41">
        <f t="shared" si="6"/>
        <v>8</v>
      </c>
      <c r="B65" s="69">
        <f t="shared" si="6"/>
        <v>0</v>
      </c>
      <c r="C65" s="69">
        <f t="shared" si="6"/>
        <v>0</v>
      </c>
      <c r="D65" s="69">
        <f t="shared" si="6"/>
        <v>0</v>
      </c>
      <c r="E65" s="69">
        <f t="shared" si="6"/>
        <v>0</v>
      </c>
      <c r="F65" s="69">
        <f t="shared" si="6"/>
        <v>0</v>
      </c>
      <c r="G65" s="69">
        <f t="shared" si="6"/>
        <v>0</v>
      </c>
      <c r="H65" s="63">
        <f t="shared" si="7"/>
        <v>0</v>
      </c>
      <c r="I65" s="69">
        <f t="shared" si="11"/>
        <v>65</v>
      </c>
      <c r="J65" s="69">
        <f t="shared" si="12"/>
        <v>10</v>
      </c>
      <c r="K65" s="69">
        <f t="shared" si="13"/>
        <v>5</v>
      </c>
      <c r="L65" s="69">
        <f t="shared" si="14"/>
        <v>0</v>
      </c>
      <c r="M65" s="69">
        <f t="shared" si="15"/>
        <v>0</v>
      </c>
      <c r="N65" s="69">
        <f t="shared" si="15"/>
        <v>0</v>
      </c>
      <c r="O65" s="75">
        <f t="shared" si="16"/>
        <v>0</v>
      </c>
      <c r="P65" s="75">
        <f t="shared" si="17"/>
        <v>0</v>
      </c>
      <c r="Q65" s="75">
        <f t="shared" si="18"/>
        <v>0</v>
      </c>
      <c r="R65" s="75">
        <f t="shared" si="18"/>
        <v>0</v>
      </c>
      <c r="S65" s="75">
        <f t="shared" si="18"/>
        <v>0</v>
      </c>
      <c r="T65" s="75">
        <f t="shared" si="18"/>
        <v>0</v>
      </c>
      <c r="U65" s="64">
        <f t="shared" si="8"/>
        <v>0</v>
      </c>
      <c r="V65" s="63">
        <f t="shared" si="19"/>
        <v>0</v>
      </c>
      <c r="W65" s="64">
        <f t="shared" si="9"/>
        <v>0</v>
      </c>
      <c r="X65" s="63">
        <f t="shared" si="20"/>
        <v>0</v>
      </c>
      <c r="Y65" s="63">
        <f t="shared" si="10"/>
        <v>0</v>
      </c>
      <c r="Z65" s="63">
        <f t="shared" si="10"/>
        <v>0</v>
      </c>
      <c r="AA65" s="69">
        <f t="shared" si="21"/>
        <v>0</v>
      </c>
    </row>
    <row r="66" s="1" customFormat="1" ht="15.75" spans="1:27">
      <c r="A66" s="41">
        <f t="shared" si="6"/>
        <v>9</v>
      </c>
      <c r="B66" s="69">
        <f t="shared" si="6"/>
        <v>0</v>
      </c>
      <c r="C66" s="69">
        <f t="shared" si="6"/>
        <v>0</v>
      </c>
      <c r="D66" s="69">
        <f t="shared" si="6"/>
        <v>0</v>
      </c>
      <c r="E66" s="69">
        <f t="shared" si="6"/>
        <v>0</v>
      </c>
      <c r="F66" s="69">
        <f t="shared" si="6"/>
        <v>0</v>
      </c>
      <c r="G66" s="69">
        <f t="shared" si="6"/>
        <v>0</v>
      </c>
      <c r="H66" s="63">
        <f t="shared" si="7"/>
        <v>0</v>
      </c>
      <c r="I66" s="69">
        <f t="shared" si="11"/>
        <v>65</v>
      </c>
      <c r="J66" s="69">
        <f t="shared" si="12"/>
        <v>10</v>
      </c>
      <c r="K66" s="69">
        <f t="shared" si="13"/>
        <v>5</v>
      </c>
      <c r="L66" s="69">
        <f t="shared" si="14"/>
        <v>0</v>
      </c>
      <c r="M66" s="69">
        <f t="shared" si="15"/>
        <v>0</v>
      </c>
      <c r="N66" s="69">
        <f t="shared" si="15"/>
        <v>0</v>
      </c>
      <c r="O66" s="75">
        <f t="shared" si="16"/>
        <v>0</v>
      </c>
      <c r="P66" s="75">
        <f t="shared" si="17"/>
        <v>0</v>
      </c>
      <c r="Q66" s="75">
        <f t="shared" si="18"/>
        <v>0</v>
      </c>
      <c r="R66" s="75">
        <f t="shared" si="18"/>
        <v>0</v>
      </c>
      <c r="S66" s="75">
        <f t="shared" si="18"/>
        <v>0</v>
      </c>
      <c r="T66" s="75">
        <f t="shared" si="18"/>
        <v>0</v>
      </c>
      <c r="U66" s="64">
        <f t="shared" si="8"/>
        <v>0</v>
      </c>
      <c r="V66" s="63">
        <f t="shared" si="19"/>
        <v>0</v>
      </c>
      <c r="W66" s="64">
        <f t="shared" si="9"/>
        <v>0</v>
      </c>
      <c r="X66" s="63">
        <f t="shared" si="20"/>
        <v>0</v>
      </c>
      <c r="Y66" s="63">
        <f t="shared" si="10"/>
        <v>0</v>
      </c>
      <c r="Z66" s="63">
        <f t="shared" si="10"/>
        <v>0</v>
      </c>
      <c r="AA66" s="69">
        <f t="shared" si="21"/>
        <v>0</v>
      </c>
    </row>
    <row r="67" s="1" customFormat="1" ht="15.75" spans="1:27">
      <c r="A67" s="41">
        <f>(A17)</f>
        <v>10</v>
      </c>
      <c r="B67" s="69">
        <f>(B17)</f>
        <v>0</v>
      </c>
      <c r="C67" s="69">
        <f>(C17)</f>
        <v>0</v>
      </c>
      <c r="D67" s="69">
        <f>(D17)</f>
        <v>0</v>
      </c>
      <c r="E67" s="69">
        <f>(E17)</f>
        <v>0</v>
      </c>
      <c r="F67" s="69">
        <v>0</v>
      </c>
      <c r="G67" s="69">
        <v>0</v>
      </c>
      <c r="H67" s="63">
        <f t="shared" si="7"/>
        <v>0</v>
      </c>
      <c r="I67" s="69">
        <f t="shared" si="11"/>
        <v>65</v>
      </c>
      <c r="J67" s="69">
        <f t="shared" si="12"/>
        <v>10</v>
      </c>
      <c r="K67" s="69">
        <f t="shared" si="13"/>
        <v>5</v>
      </c>
      <c r="L67" s="69">
        <f t="shared" si="14"/>
        <v>0</v>
      </c>
      <c r="M67" s="69">
        <f t="shared" si="15"/>
        <v>0</v>
      </c>
      <c r="N67" s="69">
        <f t="shared" si="15"/>
        <v>0</v>
      </c>
      <c r="O67" s="75">
        <f t="shared" si="16"/>
        <v>0</v>
      </c>
      <c r="P67" s="75">
        <f t="shared" si="17"/>
        <v>0</v>
      </c>
      <c r="Q67" s="75">
        <f t="shared" si="18"/>
        <v>0</v>
      </c>
      <c r="R67" s="75">
        <f t="shared" si="18"/>
        <v>0</v>
      </c>
      <c r="S67" s="75">
        <f t="shared" si="18"/>
        <v>0</v>
      </c>
      <c r="T67" s="75">
        <f t="shared" si="18"/>
        <v>0</v>
      </c>
      <c r="U67" s="64">
        <f t="shared" si="8"/>
        <v>0</v>
      </c>
      <c r="V67" s="63">
        <f t="shared" si="19"/>
        <v>0</v>
      </c>
      <c r="W67" s="64">
        <f t="shared" si="9"/>
        <v>0</v>
      </c>
      <c r="X67" s="63">
        <f t="shared" si="20"/>
        <v>0</v>
      </c>
      <c r="Y67" s="63">
        <f t="shared" si="10"/>
        <v>0</v>
      </c>
      <c r="Z67" s="63">
        <f t="shared" si="10"/>
        <v>0</v>
      </c>
      <c r="AA67" s="69">
        <f t="shared" si="21"/>
        <v>0</v>
      </c>
    </row>
    <row r="68" s="1" customFormat="1"/>
    <row r="69" s="1" customFormat="1"/>
    <row r="70" s="1" customFormat="1"/>
  </sheetData>
  <mergeCells count="40">
    <mergeCell ref="A2:H2"/>
    <mergeCell ref="A3:H3"/>
    <mergeCell ref="A4:H4"/>
    <mergeCell ref="B5:G5"/>
    <mergeCell ref="A21:D21"/>
    <mergeCell ref="B23:E23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B55:G55"/>
    <mergeCell ref="O57:S57"/>
    <mergeCell ref="U57:Y57"/>
    <mergeCell ref="A5:A7"/>
    <mergeCell ref="A18:A19"/>
    <mergeCell ref="A23:A25"/>
    <mergeCell ref="A36:A37"/>
    <mergeCell ref="A55:A57"/>
    <mergeCell ref="B18:B19"/>
    <mergeCell ref="B36:B37"/>
    <mergeCell ref="C18:C19"/>
    <mergeCell ref="C36:C37"/>
    <mergeCell ref="D18:D19"/>
    <mergeCell ref="D36:D37"/>
    <mergeCell ref="E18:E19"/>
    <mergeCell ref="E36:E37"/>
    <mergeCell ref="F18:F19"/>
    <mergeCell ref="G18:G19"/>
    <mergeCell ref="H18:H19"/>
    <mergeCell ref="AA55:AA56"/>
    <mergeCell ref="A52:L54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INICIO</vt:lpstr>
      <vt:lpstr>MAGNESIO</vt:lpstr>
      <vt:lpstr>ENYESADO</vt:lpstr>
      <vt:lpstr>AZUFRE</vt:lpstr>
      <vt:lpstr>ENCALADO</vt:lpstr>
      <vt:lpstr>POTASIO</vt:lpstr>
      <vt:lpstr>CARBONO</vt:lpstr>
      <vt:lpstr>DOLOMITA</vt:lpstr>
      <vt:lpstr>SODIO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PROMETEO</dc:creator>
  <cp:lastModifiedBy>100032712</cp:lastModifiedBy>
  <dcterms:created xsi:type="dcterms:W3CDTF">2011-02-17T00:04:00Z</dcterms:created>
  <dcterms:modified xsi:type="dcterms:W3CDTF">2023-03-03T22:00:52Z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2F11ED3619DA496794F42A60BD05B6F2</vt:lpwstr>
  </property>
  <property fmtid="{D5CDD505-2E9C-101B-9397-08002B2CF9AE}" pid="3" name="KSOProductBuildVer">
    <vt:lpwstr>2058-11.2.0.11486</vt:lpwstr>
  </property>
</Properties>
</file>